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июнь" sheetId="1" r:id="rId1"/>
    <sheet name="июль" sheetId="2" r:id="rId2"/>
    <sheet name="август" sheetId="3" r:id="rId3"/>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B24" i="3" l="1"/>
  <c r="DB23" i="3"/>
  <c r="DB22" i="3"/>
  <c r="DB21" i="3"/>
  <c r="DB24" i="2"/>
  <c r="DB23" i="2"/>
  <c r="DB22" i="2"/>
  <c r="DB21" i="2"/>
  <c r="DB24" i="1"/>
  <c r="DB23" i="1"/>
  <c r="DB22" i="1"/>
  <c r="DB21" i="1"/>
  <c r="DB20" i="1" l="1"/>
  <c r="DB20" i="2"/>
  <c r="DB18" i="2" l="1"/>
  <c r="DB18" i="3"/>
  <c r="DB17" i="2" l="1"/>
  <c r="DB16" i="3" l="1"/>
  <c r="DB16" i="2"/>
  <c r="DB14" i="2" l="1"/>
  <c r="CC24" i="3" l="1"/>
  <c r="CC23" i="3"/>
  <c r="CC21" i="3"/>
  <c r="CC24" i="2"/>
  <c r="CC23" i="2"/>
  <c r="CC21" i="2"/>
  <c r="CC20" i="2" l="1"/>
  <c r="DB20" i="3"/>
  <c r="CC20" i="3"/>
  <c r="CC18" i="3" l="1"/>
  <c r="CC18" i="2"/>
  <c r="DB18" i="1"/>
  <c r="DB17" i="1" l="1"/>
  <c r="DB16" i="1" l="1"/>
  <c r="CC16" i="3"/>
  <c r="CC16" i="2"/>
  <c r="DB15" i="1" l="1"/>
  <c r="DB14" i="3" l="1"/>
  <c r="DB14" i="1"/>
  <c r="CC14" i="3"/>
  <c r="CC14" i="2"/>
  <c r="ED23" i="3" l="1"/>
  <c r="ED22" i="3"/>
  <c r="CC22" i="3"/>
  <c r="DB19" i="3"/>
  <c r="ED19" i="3" s="1"/>
  <c r="CC19" i="3"/>
  <c r="ED18" i="3"/>
  <c r="DB17" i="3"/>
  <c r="CC17" i="3"/>
  <c r="ED17" i="3" s="1"/>
  <c r="ED16" i="3"/>
  <c r="CC15" i="3"/>
  <c r="ED15" i="3" s="1"/>
  <c r="ED14" i="3"/>
  <c r="ED24" i="2"/>
  <c r="CC22" i="2"/>
  <c r="ED22" i="2" s="1"/>
  <c r="ED21" i="2"/>
  <c r="ED20" i="2"/>
  <c r="ED19" i="2"/>
  <c r="DB19" i="2"/>
  <c r="CC19" i="2"/>
  <c r="ED18" i="2"/>
  <c r="CC17" i="2"/>
  <c r="ED16" i="2"/>
  <c r="ED15" i="2"/>
  <c r="CC15" i="2"/>
  <c r="ED14" i="2"/>
  <c r="CC25" i="2"/>
  <c r="ED21" i="3" l="1"/>
  <c r="CC25" i="3"/>
  <c r="ED20" i="3"/>
  <c r="ED24" i="3"/>
  <c r="ED17" i="2"/>
  <c r="ED23" i="2"/>
  <c r="ED25" i="2" s="1"/>
  <c r="DB25" i="3"/>
  <c r="DB25" i="2"/>
  <c r="CC24" i="1"/>
  <c r="ED24" i="1" s="1"/>
  <c r="CC23" i="1"/>
  <c r="CC22" i="1"/>
  <c r="CC21" i="1"/>
  <c r="CC20" i="1"/>
  <c r="DB19" i="1"/>
  <c r="ED19" i="1" s="1"/>
  <c r="CC19" i="1"/>
  <c r="CC18" i="1"/>
  <c r="ED18" i="1" s="1"/>
  <c r="CC17" i="1"/>
  <c r="CC16" i="1"/>
  <c r="CC15" i="1"/>
  <c r="CC14" i="1"/>
  <c r="ED25" i="3" l="1"/>
  <c r="ED20" i="1"/>
  <c r="ED21" i="1"/>
  <c r="ED23" i="1"/>
  <c r="ED22" i="1"/>
  <c r="ED17" i="1"/>
  <c r="ED16" i="1"/>
  <c r="ED15" i="1"/>
  <c r="ED14" i="1"/>
  <c r="DB25" i="1"/>
  <c r="CC25" i="1"/>
  <c r="ED25" i="1" l="1"/>
</calcChain>
</file>

<file path=xl/sharedStrings.xml><?xml version="1.0" encoding="utf-8"?>
<sst xmlns="http://schemas.openxmlformats.org/spreadsheetml/2006/main" count="213" uniqueCount="57">
  <si>
    <t>Форма 6</t>
  </si>
  <si>
    <t>Информация о наличии (отсутствии) технической возможности доступа к регулируемым услугам</t>
  </si>
  <si>
    <t xml:space="preserve">по транспортировке газа по газораспределительным сетям </t>
  </si>
  <si>
    <t>АО «Дальневосточная генерирующая компания»</t>
  </si>
  <si>
    <t>(наименование субъекта естественной монополии)</t>
  </si>
  <si>
    <t>за</t>
  </si>
  <si>
    <t>20</t>
  </si>
  <si>
    <t xml:space="preserve"> года</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</si>
  <si>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</si>
  <si>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</si>
  <si>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</si>
  <si>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</si>
  <si>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</si>
  <si>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
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</si>
  <si>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</si>
  <si>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</si>
  <si>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</si>
  <si>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1</t>
  </si>
  <si>
    <t>2</t>
  </si>
  <si>
    <t>3</t>
  </si>
  <si>
    <t>4</t>
  </si>
  <si>
    <t>5</t>
  </si>
  <si>
    <t>6</t>
  </si>
  <si>
    <t>7</t>
  </si>
  <si>
    <t>ГРС-3</t>
  </si>
  <si>
    <t>первый сварной стык за шаровым краном кранового узла № 7 распределительного газопровода «Газопровод ГРС-3 - ТЭЦ-2 с подключением коммунальных и промышленных потребителей»</t>
  </si>
  <si>
    <t>ООО «СервисМонтажСтрой»</t>
  </si>
  <si>
    <t>4-я группа</t>
  </si>
  <si>
    <t>первый сварной стык на врезке в распределительный газопровод «Газопровод ГРС-3 - ТЭЦ-2 с подключением коммунальных и промышленных потребителей»</t>
  </si>
  <si>
    <t>Местная православная религиозная организация Приход преподобного Серафима Саровского г.Хабаровск</t>
  </si>
  <si>
    <t>5-я группа</t>
  </si>
  <si>
    <t>первый сварной стык за шаровым краном кранового узла № 16 распределительного газопровода «Газопровод ГРС-3 - ТЭЦ-2 с подключением коммунальных и промышленных потребителей»</t>
  </si>
  <si>
    <t>ИП Семенова Анна Владимировна</t>
  </si>
  <si>
    <t>первый сварной стык за шаровым краном кранового узла № 1 распределительного газопровода «Газопровод ГРС-3 - ТЭЦ-2 с подключением коммунальных и промышленных потребителей»</t>
  </si>
  <si>
    <t>ООО «Хабаровский завод строительной керамики»</t>
  </si>
  <si>
    <t>КУ № 15 в ПК 185+02,21 распределительного газопровода ГРС-3 - ТЭЦ-2</t>
  </si>
  <si>
    <t>АО «ННК-Хабаровский НПЗ»</t>
  </si>
  <si>
    <t>2-я группа</t>
  </si>
  <si>
    <t>первый сварной стык на врезке в газопровод «ГРС 3 - ХТЭЦ-2» за шаровым краном кранового узла № 9</t>
  </si>
  <si>
    <t>ООО «Автоколонна 1269»</t>
  </si>
  <si>
    <t>первый сварной стык за шаровым краном кранового узла № 9 распределительного газопровода «Газопровод ГРС-3 - ТЭЦ-2 с подключением коммунальных и промышленных потребителей»</t>
  </si>
  <si>
    <t>точка присоединения "газопровода ГРС-3 - "ГРС-3 - ХТЭЦ-2" к газопроводу "Газопровод до Дальневосточного завода энегетического - Спортивно-зрелищный комплекс "Платинум Арена" г.Хабаровск Хабаровского края"</t>
  </si>
  <si>
    <t>АО «Газпром газораспределение Дальний Восток»</t>
  </si>
  <si>
    <t>6-я группа</t>
  </si>
  <si>
    <t xml:space="preserve">точка присоединения "газопровода ГРС-3 - ХТЭЦ-2" к газопроводу "ПГ ВД КУ№11 - ГРП-25 ".
точка присоединения "газопровода ГРС-3 - ХТЭЦ-2" к газопроводу "ПГ ВД КУ№ б/н - ГРП-40 ".
точка присоединения первый сварной стык на врезках в газопровод "ГРС-3-ХТЭЦ-2"  ПК 159+86,6 ПК 159+90
точка присоединения первый сварной стык за шаровым краном КУ № 5 газопровода "ГРС-3-ХТЭЦ-2" </t>
  </si>
  <si>
    <t>8-я группа</t>
  </si>
  <si>
    <t>точка присоединения "газопровода ГРС-3 - "ГРС-3 - ХТЭЦ-2" к газопроводу "Газопровод до Дальневосточного завода энегетического - Спортивно-зрелищный комплекс "Платинум Арена" г.Хабаровск Хабаровского края".</t>
  </si>
  <si>
    <t>транзит</t>
  </si>
  <si>
    <t>Итого</t>
  </si>
  <si>
    <t>июнь</t>
  </si>
  <si>
    <t>1-30 июня</t>
  </si>
  <si>
    <t>август</t>
  </si>
  <si>
    <t>1-31 августа</t>
  </si>
  <si>
    <t>июль</t>
  </si>
  <si>
    <t>1-31 июля</t>
  </si>
  <si>
    <t xml:space="preserve">ООО «Капторстрой»     </t>
  </si>
  <si>
    <t xml:space="preserve">ООО «Капторстрой»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</si>
</sst>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Calibri"/>
      <family val="2"/>
      <scheme val="minor"/>
    </font>
    <font>
      <sz val="11"/>
      <name val="Times New Roman"/>
      <family val="1"/>
      <charset val="204"/>
    </font>
    <font>
      <sz val="10"/>
      <name val="Times New Roman"/>
      <family val="1"/>
      <charset val="204"/>
    </font>
    <font>
      <b/>
      <sz val="12"/>
      <name val="Times New Roman"/>
      <family val="1"/>
      <charset val="204"/>
    </font>
    <font>
      <sz val="12"/>
      <name val="Times New Roman"/>
      <family val="1"/>
      <charset val="204"/>
    </font>
    <font>
      <sz val="9"/>
      <name val="Times New Roman"/>
      <family val="1"/>
      <charset val="204"/>
    </font>
    <font>
      <b/>
      <sz val="9"/>
      <name val="Times New Roman"/>
      <family val="1"/>
      <charset val="204"/>
    </font>
    <font>
      <sz val="8"/>
      <name val="Times New Roman"/>
      <family val="1"/>
      <charset val="204"/>
    </font>
  </fonts>
  <fills count="3">
    <fill>
      <patternFill patternType="none"/>
    </fill>
    <fill>
      <patternFill patternType="gray125"/>
    </fill>
    <fill>
      <patternFill patternType="solid">
        <fgColor indexed="55"/>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right"/>
    </xf>
    <xf numFmtId="0" fontId="3" fillId="0" borderId="0" xfId="0" applyFont="1" applyFill="1"/>
    <xf numFmtId="0" fontId="3" fillId="0" borderId="0" xfId="0" applyFont="1" applyFill="1" applyAlignment="1">
      <alignment horizontal="left"/>
    </xf>
    <xf numFmtId="0" fontId="3" fillId="0" borderId="0" xfId="0" applyFont="1" applyAlignment="1">
      <alignment horizontal="left"/>
    </xf>
    <xf numFmtId="0" fontId="5" fillId="0" borderId="0" xfId="0" applyFont="1" applyAlignment="1">
      <alignment horizontal="left"/>
    </xf>
    <xf numFmtId="0" fontId="4" fillId="0" borderId="0" xfId="0" applyFont="1" applyFill="1" applyAlignment="1">
      <alignment horizontal="left"/>
    </xf>
    <xf numFmtId="0" fontId="4" fillId="0" borderId="0" xfId="0" applyFont="1" applyFill="1" applyAlignment="1">
      <alignment horizontal="right"/>
    </xf>
    <xf numFmtId="0" fontId="6" fillId="0" borderId="0" xfId="0" applyFont="1" applyFill="1" applyAlignment="1">
      <alignment horizontal="left"/>
    </xf>
    <xf numFmtId="0" fontId="7" fillId="0" borderId="0" xfId="0" applyFont="1" applyFill="1" applyAlignment="1">
      <alignment horizontal="left"/>
    </xf>
    <xf numFmtId="0" fontId="4" fillId="0" borderId="0" xfId="0" applyFont="1" applyFill="1" applyAlignment="1">
      <alignment horizontal="right"/>
    </xf>
    <xf numFmtId="0" fontId="4" fillId="0" borderId="0" xfId="0" applyFont="1" applyFill="1"/>
    <xf numFmtId="0" fontId="8" fillId="0" borderId="0" xfId="0" applyFont="1" applyFill="1" applyAlignment="1">
      <alignment horizontal="left"/>
    </xf>
    <xf numFmtId="0" fontId="2" fillId="0" borderId="0" xfId="0" applyFont="1" applyFill="1" applyAlignment="1">
      <alignment horizontal="left"/>
    </xf>
    <xf numFmtId="0" fontId="8"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center"/>
    </xf>
    <xf numFmtId="0" fontId="8" fillId="0" borderId="2" xfId="0" applyFont="1" applyFill="1" applyBorder="1" applyAlignment="1">
      <alignment horizontal="center" vertical="top"/>
    </xf>
    <xf numFmtId="49" fontId="2" fillId="0" borderId="1" xfId="0" applyNumberFormat="1" applyFont="1" applyFill="1" applyBorder="1" applyAlignment="1">
      <alignment horizontal="center"/>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4" fillId="0" borderId="0" xfId="0" applyFont="1" applyFill="1" applyAlignment="1">
      <alignment horizontal="center"/>
    </xf>
    <xf numFmtId="0" fontId="4" fillId="0" borderId="1" xfId="0" applyFont="1" applyFill="1" applyBorder="1" applyAlignment="1">
      <alignment horizontal="center"/>
    </xf>
    <xf numFmtId="0" fontId="8" fillId="0" borderId="0" xfId="0" applyFont="1" applyFill="1" applyBorder="1" applyAlignment="1">
      <alignment horizontal="center" vertical="top"/>
    </xf>
    <xf numFmtId="49" fontId="4" fillId="0" borderId="1" xfId="0" applyNumberFormat="1" applyFont="1" applyFill="1" applyBorder="1" applyAlignment="1">
      <alignment horizontal="center"/>
    </xf>
    <xf numFmtId="0" fontId="4" fillId="0" borderId="0" xfId="0" applyFont="1" applyFill="1" applyAlignment="1">
      <alignment horizontal="right"/>
    </xf>
    <xf numFmtId="49" fontId="4" fillId="0" borderId="1" xfId="0" applyNumberFormat="1" applyFont="1" applyFill="1" applyBorder="1" applyAlignment="1">
      <alignment horizontal="left"/>
    </xf>
    <xf numFmtId="0" fontId="6" fillId="0" borderId="3" xfId="0" quotePrefix="1" applyNumberFormat="1" applyFont="1" applyFill="1" applyBorder="1" applyAlignment="1">
      <alignment horizontal="center" vertical="top"/>
    </xf>
    <xf numFmtId="0" fontId="6" fillId="0" borderId="3" xfId="0" applyNumberFormat="1" applyFont="1" applyFill="1" applyBorder="1" applyAlignment="1">
      <alignment horizontal="center" vertical="top"/>
    </xf>
    <xf numFmtId="0" fontId="6" fillId="0" borderId="3" xfId="0" applyNumberFormat="1" applyFont="1" applyFill="1" applyBorder="1" applyAlignment="1">
      <alignment horizontal="center" vertical="center"/>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0" fontId="6" fillId="0" borderId="6" xfId="0" applyFont="1" applyFill="1" applyBorder="1" applyAlignment="1">
      <alignment horizont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2" borderId="3" xfId="0" applyNumberFormat="1" applyFont="1" applyFill="1" applyBorder="1" applyAlignment="1">
      <alignment horizontal="left" vertical="center" wrapText="1"/>
    </xf>
    <xf numFmtId="49" fontId="6" fillId="2" borderId="3" xfId="0" applyNumberFormat="1" applyFont="1" applyFill="1" applyBorder="1" applyAlignment="1">
      <alignment horizontal="center" vertic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25"/>
  <sheetViews>
    <sheetView topLeftCell="A24" workbookViewId="0">
      <selection activeCell="DB25" sqref="DB25:EC25"/>
    </sheetView>
  </sheetViews>
  <sheetFormatPr defaultColWidth="0.85546875" defaultRowHeight="15" x14ac:dyDescent="0.25"/>
  <cols>
    <col min="1" max="16384" width="0.85546875" style="2"/>
  </cols>
  <sheetData>
    <row r="1" spans="1: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FE1" s="3" t="s">
        <v>0</v>
      </c>
    </row>
    <row r="2" spans="1:161" s="6" customFormat="1" ht="12.75"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row>
    <row r="3" spans="1:161" s="6" customFormat="1" ht="12.75"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row>
    <row r="4" spans="1:161" s="7" customFormat="1" ht="15.75" x14ac:dyDescent="0.25">
      <c r="A4" s="24" t="s">
        <v>1</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row>
    <row r="5" spans="1:161" s="8" customFormat="1" ht="15.75" x14ac:dyDescent="0.25">
      <c r="CH5" s="9" t="s">
        <v>2</v>
      </c>
      <c r="CI5" s="25" t="s">
        <v>3</v>
      </c>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row>
    <row r="6" spans="1:161" s="10" customFormat="1" ht="12" x14ac:dyDescent="0.2">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CI6" s="26" t="s">
        <v>4</v>
      </c>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row>
    <row r="7" spans="1:161" s="8" customFormat="1" ht="15.75" x14ac:dyDescent="0.25">
      <c r="BQ7" s="9" t="s">
        <v>5</v>
      </c>
      <c r="BR7" s="27" t="s">
        <v>49</v>
      </c>
      <c r="BS7" s="27"/>
      <c r="BT7" s="27"/>
      <c r="BU7" s="27"/>
      <c r="BV7" s="27"/>
      <c r="BW7" s="27"/>
      <c r="BX7" s="27"/>
      <c r="BY7" s="27"/>
      <c r="BZ7" s="27"/>
      <c r="CA7" s="27"/>
      <c r="CB7" s="27"/>
      <c r="CC7" s="27"/>
      <c r="CD7" s="27"/>
      <c r="CE7" s="27"/>
      <c r="CF7" s="27"/>
      <c r="CG7" s="27"/>
      <c r="CH7" s="27"/>
      <c r="CI7" s="27"/>
      <c r="CJ7" s="28">
        <v>20</v>
      </c>
      <c r="CK7" s="28"/>
      <c r="CL7" s="28"/>
      <c r="CM7" s="28"/>
      <c r="CN7" s="29" t="s">
        <v>6</v>
      </c>
      <c r="CO7" s="29"/>
      <c r="CP7" s="29"/>
      <c r="CQ7" s="29"/>
      <c r="CR7" s="13" t="s">
        <v>7</v>
      </c>
      <c r="CV7" s="13"/>
      <c r="CW7" s="13"/>
      <c r="CX7" s="13"/>
    </row>
    <row r="8" spans="1:161" s="14" customFormat="1" ht="11.25" x14ac:dyDescent="0.2">
      <c r="BR8" s="20" t="s">
        <v>8</v>
      </c>
      <c r="BS8" s="20"/>
      <c r="BT8" s="20"/>
      <c r="BU8" s="20"/>
      <c r="BV8" s="20"/>
      <c r="BW8" s="20"/>
      <c r="BX8" s="20"/>
      <c r="BY8" s="20"/>
      <c r="BZ8" s="20"/>
      <c r="CA8" s="20"/>
      <c r="CB8" s="20"/>
      <c r="CC8" s="20"/>
      <c r="CD8" s="20"/>
      <c r="CE8" s="20"/>
      <c r="CF8" s="20"/>
      <c r="CG8" s="20"/>
      <c r="CH8" s="20"/>
      <c r="CI8" s="20"/>
    </row>
    <row r="9" spans="1:161" x14ac:dyDescent="0.25">
      <c r="A9" s="21" t="s">
        <v>50</v>
      </c>
      <c r="B9" s="21"/>
      <c r="C9" s="21"/>
      <c r="D9" s="21"/>
      <c r="E9" s="21"/>
      <c r="F9" s="21"/>
      <c r="G9" s="21"/>
      <c r="H9" s="21"/>
      <c r="I9" s="21"/>
      <c r="J9" s="21"/>
      <c r="K9" s="21"/>
      <c r="L9" s="21"/>
      <c r="M9" s="21"/>
      <c r="N9" s="21"/>
      <c r="O9" s="21"/>
      <c r="P9" s="21"/>
      <c r="Q9" s="21"/>
      <c r="R9" s="21"/>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row>
    <row r="10" spans="1:161" s="16" customFormat="1" ht="11.25" x14ac:dyDescent="0.2">
      <c r="A10" s="20" t="s">
        <v>9</v>
      </c>
      <c r="B10" s="20"/>
      <c r="C10" s="20"/>
      <c r="D10" s="20"/>
      <c r="E10" s="20"/>
      <c r="F10" s="20"/>
      <c r="G10" s="20"/>
      <c r="H10" s="20"/>
      <c r="I10" s="20"/>
      <c r="J10" s="20"/>
      <c r="K10" s="20"/>
      <c r="L10" s="20"/>
      <c r="M10" s="20"/>
      <c r="N10" s="20"/>
      <c r="O10" s="20"/>
      <c r="P10" s="20"/>
      <c r="Q10" s="20"/>
      <c r="R10" s="20"/>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row>
    <row r="11" spans="1:161" s="16" customFormat="1" ht="11.25" x14ac:dyDescent="0.2"/>
    <row r="12" spans="1:161" s="17" customFormat="1" ht="42.75" customHeight="1" x14ac:dyDescent="0.25">
      <c r="A12" s="22" t="s">
        <v>10</v>
      </c>
      <c r="B12" s="22"/>
      <c r="C12" s="22"/>
      <c r="D12" s="22"/>
      <c r="E12" s="22"/>
      <c r="F12" s="22"/>
      <c r="G12" s="22"/>
      <c r="H12" s="22"/>
      <c r="I12" s="22"/>
      <c r="J12" s="22"/>
      <c r="K12" s="22"/>
      <c r="L12" s="22"/>
      <c r="M12" s="22"/>
      <c r="N12" s="22"/>
      <c r="O12" s="22"/>
      <c r="P12" s="22"/>
      <c r="Q12" s="22"/>
      <c r="R12" s="22"/>
      <c r="S12" s="22"/>
      <c r="T12" s="22"/>
      <c r="U12" s="22"/>
      <c r="V12" s="22" t="s">
        <v>11</v>
      </c>
      <c r="W12" s="22"/>
      <c r="X12" s="22"/>
      <c r="Y12" s="22"/>
      <c r="Z12" s="22"/>
      <c r="AA12" s="22"/>
      <c r="AB12" s="22"/>
      <c r="AC12" s="22"/>
      <c r="AD12" s="22"/>
      <c r="AE12" s="22"/>
      <c r="AF12" s="22"/>
      <c r="AG12" s="22"/>
      <c r="AH12" s="22"/>
      <c r="AI12" s="22"/>
      <c r="AJ12" s="22"/>
      <c r="AK12" s="22"/>
      <c r="AL12" s="22"/>
      <c r="AM12" s="22"/>
      <c r="AN12" s="22"/>
      <c r="AO12" s="22"/>
      <c r="AP12" s="22"/>
      <c r="AQ12" s="22" t="s">
        <v>12</v>
      </c>
      <c r="AR12" s="22"/>
      <c r="AS12" s="22"/>
      <c r="AT12" s="22"/>
      <c r="AU12" s="22"/>
      <c r="AV12" s="22"/>
      <c r="AW12" s="22"/>
      <c r="AX12" s="22"/>
      <c r="AY12" s="22"/>
      <c r="AZ12" s="22"/>
      <c r="BA12" s="22"/>
      <c r="BB12" s="22"/>
      <c r="BC12" s="22"/>
      <c r="BD12" s="22"/>
      <c r="BE12" s="22"/>
      <c r="BF12" s="22"/>
      <c r="BG12" s="22"/>
      <c r="BH12" s="22"/>
      <c r="BI12" s="22"/>
      <c r="BJ12" s="22"/>
      <c r="BK12" s="23" t="s">
        <v>13</v>
      </c>
      <c r="BL12" s="23"/>
      <c r="BM12" s="23"/>
      <c r="BN12" s="23"/>
      <c r="BO12" s="23"/>
      <c r="BP12" s="23"/>
      <c r="BQ12" s="23"/>
      <c r="BR12" s="23"/>
      <c r="BS12" s="23"/>
      <c r="BT12" s="23"/>
      <c r="BU12" s="23"/>
      <c r="BV12" s="23"/>
      <c r="BW12" s="23"/>
      <c r="BX12" s="23"/>
      <c r="BY12" s="23"/>
      <c r="BZ12" s="23"/>
      <c r="CA12" s="23"/>
      <c r="CB12" s="23"/>
      <c r="CC12" s="22" t="s">
        <v>14</v>
      </c>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t="s">
        <v>15</v>
      </c>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t="s">
        <v>16</v>
      </c>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row>
    <row r="13" spans="1:161" s="18" customFormat="1" ht="14.25" customHeight="1" x14ac:dyDescent="0.25">
      <c r="A13" s="30" t="s">
        <v>17</v>
      </c>
      <c r="B13" s="31"/>
      <c r="C13" s="31"/>
      <c r="D13" s="31"/>
      <c r="E13" s="31"/>
      <c r="F13" s="31"/>
      <c r="G13" s="31"/>
      <c r="H13" s="31"/>
      <c r="I13" s="31"/>
      <c r="J13" s="31"/>
      <c r="K13" s="31"/>
      <c r="L13" s="31"/>
      <c r="M13" s="31"/>
      <c r="N13" s="31"/>
      <c r="O13" s="31"/>
      <c r="P13" s="31"/>
      <c r="Q13" s="31"/>
      <c r="R13" s="31"/>
      <c r="S13" s="31"/>
      <c r="T13" s="31"/>
      <c r="U13" s="31"/>
      <c r="V13" s="30" t="s">
        <v>18</v>
      </c>
      <c r="W13" s="31"/>
      <c r="X13" s="31"/>
      <c r="Y13" s="31"/>
      <c r="Z13" s="31"/>
      <c r="AA13" s="31"/>
      <c r="AB13" s="31"/>
      <c r="AC13" s="31"/>
      <c r="AD13" s="31"/>
      <c r="AE13" s="31"/>
      <c r="AF13" s="31"/>
      <c r="AG13" s="31"/>
      <c r="AH13" s="31"/>
      <c r="AI13" s="31"/>
      <c r="AJ13" s="31"/>
      <c r="AK13" s="31"/>
      <c r="AL13" s="31"/>
      <c r="AM13" s="31"/>
      <c r="AN13" s="31"/>
      <c r="AO13" s="31"/>
      <c r="AP13" s="31"/>
      <c r="AQ13" s="30" t="s">
        <v>19</v>
      </c>
      <c r="AR13" s="31"/>
      <c r="AS13" s="31"/>
      <c r="AT13" s="31"/>
      <c r="AU13" s="31"/>
      <c r="AV13" s="31"/>
      <c r="AW13" s="31"/>
      <c r="AX13" s="31"/>
      <c r="AY13" s="31"/>
      <c r="AZ13" s="31"/>
      <c r="BA13" s="31"/>
      <c r="BB13" s="31"/>
      <c r="BC13" s="31"/>
      <c r="BD13" s="31"/>
      <c r="BE13" s="31"/>
      <c r="BF13" s="31"/>
      <c r="BG13" s="31"/>
      <c r="BH13" s="31"/>
      <c r="BI13" s="31"/>
      <c r="BJ13" s="31"/>
      <c r="BK13" s="30" t="s">
        <v>20</v>
      </c>
      <c r="BL13" s="31"/>
      <c r="BM13" s="31"/>
      <c r="BN13" s="31"/>
      <c r="BO13" s="31"/>
      <c r="BP13" s="31"/>
      <c r="BQ13" s="31"/>
      <c r="BR13" s="31"/>
      <c r="BS13" s="31"/>
      <c r="BT13" s="31"/>
      <c r="BU13" s="31"/>
      <c r="BV13" s="31"/>
      <c r="BW13" s="31"/>
      <c r="BX13" s="31"/>
      <c r="BY13" s="31"/>
      <c r="BZ13" s="31"/>
      <c r="CA13" s="31"/>
      <c r="CB13" s="31"/>
      <c r="CC13" s="30" t="s">
        <v>21</v>
      </c>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0" t="s">
        <v>22</v>
      </c>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0" t="s">
        <v>23</v>
      </c>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row>
    <row r="14" spans="1:161" s="19" customFormat="1" ht="120.75" customHeight="1" x14ac:dyDescent="0.2">
      <c r="A14" s="32" t="s">
        <v>24</v>
      </c>
      <c r="B14" s="32"/>
      <c r="C14" s="32"/>
      <c r="D14" s="32"/>
      <c r="E14" s="32"/>
      <c r="F14" s="32"/>
      <c r="G14" s="32"/>
      <c r="H14" s="32"/>
      <c r="I14" s="32"/>
      <c r="J14" s="32"/>
      <c r="K14" s="32"/>
      <c r="L14" s="32"/>
      <c r="M14" s="32"/>
      <c r="N14" s="32"/>
      <c r="O14" s="32"/>
      <c r="P14" s="32"/>
      <c r="Q14" s="32"/>
      <c r="R14" s="32"/>
      <c r="S14" s="32"/>
      <c r="T14" s="32"/>
      <c r="U14" s="32"/>
      <c r="V14" s="33" t="s">
        <v>25</v>
      </c>
      <c r="W14" s="34"/>
      <c r="X14" s="34"/>
      <c r="Y14" s="34"/>
      <c r="Z14" s="34"/>
      <c r="AA14" s="34"/>
      <c r="AB14" s="34"/>
      <c r="AC14" s="34"/>
      <c r="AD14" s="34"/>
      <c r="AE14" s="34"/>
      <c r="AF14" s="34"/>
      <c r="AG14" s="34"/>
      <c r="AH14" s="34"/>
      <c r="AI14" s="34"/>
      <c r="AJ14" s="34"/>
      <c r="AK14" s="34"/>
      <c r="AL14" s="34"/>
      <c r="AM14" s="34"/>
      <c r="AN14" s="34"/>
      <c r="AO14" s="34"/>
      <c r="AP14" s="35"/>
      <c r="AQ14" s="36" t="s">
        <v>26</v>
      </c>
      <c r="AR14" s="37"/>
      <c r="AS14" s="37"/>
      <c r="AT14" s="37"/>
      <c r="AU14" s="37"/>
      <c r="AV14" s="37"/>
      <c r="AW14" s="37"/>
      <c r="AX14" s="37"/>
      <c r="AY14" s="37"/>
      <c r="AZ14" s="37"/>
      <c r="BA14" s="37"/>
      <c r="BB14" s="37"/>
      <c r="BC14" s="37"/>
      <c r="BD14" s="37"/>
      <c r="BE14" s="37"/>
      <c r="BF14" s="37"/>
      <c r="BG14" s="37"/>
      <c r="BH14" s="37"/>
      <c r="BI14" s="37"/>
      <c r="BJ14" s="38"/>
      <c r="BK14" s="39" t="s">
        <v>27</v>
      </c>
      <c r="BL14" s="39"/>
      <c r="BM14" s="39"/>
      <c r="BN14" s="39"/>
      <c r="BO14" s="39"/>
      <c r="BP14" s="39"/>
      <c r="BQ14" s="39"/>
      <c r="BR14" s="39"/>
      <c r="BS14" s="39"/>
      <c r="BT14" s="39"/>
      <c r="BU14" s="39"/>
      <c r="BV14" s="39"/>
      <c r="BW14" s="39"/>
      <c r="BX14" s="39"/>
      <c r="BY14" s="39"/>
      <c r="BZ14" s="39"/>
      <c r="CA14" s="39"/>
      <c r="CB14" s="39"/>
      <c r="CC14" s="40">
        <f>190.8/1000</f>
        <v>0.19080000000000003</v>
      </c>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2"/>
      <c r="DB14" s="40">
        <f>125.286/1000</f>
        <v>0.12528600000000001</v>
      </c>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2"/>
      <c r="ED14" s="32">
        <f>CC14-DB14</f>
        <v>6.5514000000000017E-2</v>
      </c>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row>
    <row r="15" spans="1:161" s="19" customFormat="1" ht="109.5" customHeight="1" x14ac:dyDescent="0.2">
      <c r="A15" s="32" t="s">
        <v>24</v>
      </c>
      <c r="B15" s="32"/>
      <c r="C15" s="32"/>
      <c r="D15" s="32"/>
      <c r="E15" s="32"/>
      <c r="F15" s="32"/>
      <c r="G15" s="32"/>
      <c r="H15" s="32"/>
      <c r="I15" s="32"/>
      <c r="J15" s="32"/>
      <c r="K15" s="32"/>
      <c r="L15" s="32"/>
      <c r="M15" s="32"/>
      <c r="N15" s="32"/>
      <c r="O15" s="32"/>
      <c r="P15" s="32"/>
      <c r="Q15" s="32"/>
      <c r="R15" s="32"/>
      <c r="S15" s="32"/>
      <c r="T15" s="32"/>
      <c r="U15" s="32"/>
      <c r="V15" s="33" t="s">
        <v>28</v>
      </c>
      <c r="W15" s="34"/>
      <c r="X15" s="34"/>
      <c r="Y15" s="34"/>
      <c r="Z15" s="34"/>
      <c r="AA15" s="34"/>
      <c r="AB15" s="34"/>
      <c r="AC15" s="34"/>
      <c r="AD15" s="34"/>
      <c r="AE15" s="34"/>
      <c r="AF15" s="34"/>
      <c r="AG15" s="34"/>
      <c r="AH15" s="34"/>
      <c r="AI15" s="34"/>
      <c r="AJ15" s="34"/>
      <c r="AK15" s="34"/>
      <c r="AL15" s="34"/>
      <c r="AM15" s="34"/>
      <c r="AN15" s="34"/>
      <c r="AO15" s="34"/>
      <c r="AP15" s="35"/>
      <c r="AQ15" s="36" t="s">
        <v>29</v>
      </c>
      <c r="AR15" s="37"/>
      <c r="AS15" s="37"/>
      <c r="AT15" s="37"/>
      <c r="AU15" s="37"/>
      <c r="AV15" s="37"/>
      <c r="AW15" s="37"/>
      <c r="AX15" s="37"/>
      <c r="AY15" s="37"/>
      <c r="AZ15" s="37"/>
      <c r="BA15" s="37"/>
      <c r="BB15" s="37"/>
      <c r="BC15" s="37"/>
      <c r="BD15" s="37"/>
      <c r="BE15" s="37"/>
      <c r="BF15" s="37"/>
      <c r="BG15" s="37"/>
      <c r="BH15" s="37"/>
      <c r="BI15" s="37"/>
      <c r="BJ15" s="38"/>
      <c r="BK15" s="39" t="s">
        <v>30</v>
      </c>
      <c r="BL15" s="39"/>
      <c r="BM15" s="39"/>
      <c r="BN15" s="39"/>
      <c r="BO15" s="39"/>
      <c r="BP15" s="39"/>
      <c r="BQ15" s="39"/>
      <c r="BR15" s="39"/>
      <c r="BS15" s="39"/>
      <c r="BT15" s="39"/>
      <c r="BU15" s="39"/>
      <c r="BV15" s="39"/>
      <c r="BW15" s="39"/>
      <c r="BX15" s="39"/>
      <c r="BY15" s="39"/>
      <c r="BZ15" s="39"/>
      <c r="CA15" s="39"/>
      <c r="CB15" s="39"/>
      <c r="CC15" s="40">
        <f>0.1/1000</f>
        <v>1E-4</v>
      </c>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2"/>
      <c r="DB15" s="40">
        <f>0/1000</f>
        <v>0</v>
      </c>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2"/>
      <c r="ED15" s="32">
        <f t="shared" ref="ED15:ED24" si="0">CC15-DB15</f>
        <v>1E-4</v>
      </c>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row>
    <row r="16" spans="1:161" s="19" customFormat="1" ht="120" customHeight="1" x14ac:dyDescent="0.2">
      <c r="A16" s="32" t="s">
        <v>24</v>
      </c>
      <c r="B16" s="32"/>
      <c r="C16" s="32"/>
      <c r="D16" s="32"/>
      <c r="E16" s="32"/>
      <c r="F16" s="32"/>
      <c r="G16" s="32"/>
      <c r="H16" s="32"/>
      <c r="I16" s="32"/>
      <c r="J16" s="32"/>
      <c r="K16" s="32"/>
      <c r="L16" s="32"/>
      <c r="M16" s="32"/>
      <c r="N16" s="32"/>
      <c r="O16" s="32"/>
      <c r="P16" s="32"/>
      <c r="Q16" s="32"/>
      <c r="R16" s="32"/>
      <c r="S16" s="32"/>
      <c r="T16" s="32"/>
      <c r="U16" s="32"/>
      <c r="V16" s="33" t="s">
        <v>31</v>
      </c>
      <c r="W16" s="34"/>
      <c r="X16" s="34"/>
      <c r="Y16" s="34"/>
      <c r="Z16" s="34"/>
      <c r="AA16" s="34"/>
      <c r="AB16" s="34"/>
      <c r="AC16" s="34"/>
      <c r="AD16" s="34"/>
      <c r="AE16" s="34"/>
      <c r="AF16" s="34"/>
      <c r="AG16" s="34"/>
      <c r="AH16" s="34"/>
      <c r="AI16" s="34"/>
      <c r="AJ16" s="34"/>
      <c r="AK16" s="34"/>
      <c r="AL16" s="34"/>
      <c r="AM16" s="34"/>
      <c r="AN16" s="34"/>
      <c r="AO16" s="34"/>
      <c r="AP16" s="35"/>
      <c r="AQ16" s="36" t="s">
        <v>32</v>
      </c>
      <c r="AR16" s="37"/>
      <c r="AS16" s="37"/>
      <c r="AT16" s="37"/>
      <c r="AU16" s="37"/>
      <c r="AV16" s="37"/>
      <c r="AW16" s="37"/>
      <c r="AX16" s="37"/>
      <c r="AY16" s="37"/>
      <c r="AZ16" s="37"/>
      <c r="BA16" s="37"/>
      <c r="BB16" s="37"/>
      <c r="BC16" s="37"/>
      <c r="BD16" s="37"/>
      <c r="BE16" s="37"/>
      <c r="BF16" s="37"/>
      <c r="BG16" s="37"/>
      <c r="BH16" s="37"/>
      <c r="BI16" s="37"/>
      <c r="BJ16" s="38"/>
      <c r="BK16" s="39" t="s">
        <v>30</v>
      </c>
      <c r="BL16" s="39"/>
      <c r="BM16" s="39"/>
      <c r="BN16" s="39"/>
      <c r="BO16" s="39"/>
      <c r="BP16" s="39"/>
      <c r="BQ16" s="39"/>
      <c r="BR16" s="39"/>
      <c r="BS16" s="39"/>
      <c r="BT16" s="39"/>
      <c r="BU16" s="39"/>
      <c r="BV16" s="39"/>
      <c r="BW16" s="39"/>
      <c r="BX16" s="39"/>
      <c r="BY16" s="39"/>
      <c r="BZ16" s="39"/>
      <c r="CA16" s="39"/>
      <c r="CB16" s="39"/>
      <c r="CC16" s="40">
        <f>6.6/1000</f>
        <v>6.6E-3</v>
      </c>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2"/>
      <c r="DB16" s="40">
        <f>11.123/1000</f>
        <v>1.1122999999999999E-2</v>
      </c>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2"/>
      <c r="ED16" s="32">
        <f t="shared" si="0"/>
        <v>-4.5229999999999992E-3</v>
      </c>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row>
    <row r="17" spans="1:161" s="19" customFormat="1" ht="117.75" customHeight="1" x14ac:dyDescent="0.2">
      <c r="A17" s="32" t="s">
        <v>24</v>
      </c>
      <c r="B17" s="32"/>
      <c r="C17" s="32"/>
      <c r="D17" s="32"/>
      <c r="E17" s="32"/>
      <c r="F17" s="32"/>
      <c r="G17" s="32"/>
      <c r="H17" s="32"/>
      <c r="I17" s="32"/>
      <c r="J17" s="32"/>
      <c r="K17" s="32"/>
      <c r="L17" s="32"/>
      <c r="M17" s="32"/>
      <c r="N17" s="32"/>
      <c r="O17" s="32"/>
      <c r="P17" s="32"/>
      <c r="Q17" s="32"/>
      <c r="R17" s="32"/>
      <c r="S17" s="32"/>
      <c r="T17" s="32"/>
      <c r="U17" s="32"/>
      <c r="V17" s="33" t="s">
        <v>33</v>
      </c>
      <c r="W17" s="34"/>
      <c r="X17" s="34"/>
      <c r="Y17" s="34"/>
      <c r="Z17" s="34"/>
      <c r="AA17" s="34"/>
      <c r="AB17" s="34"/>
      <c r="AC17" s="34"/>
      <c r="AD17" s="34"/>
      <c r="AE17" s="34"/>
      <c r="AF17" s="34"/>
      <c r="AG17" s="34"/>
      <c r="AH17" s="34"/>
      <c r="AI17" s="34"/>
      <c r="AJ17" s="34"/>
      <c r="AK17" s="34"/>
      <c r="AL17" s="34"/>
      <c r="AM17" s="34"/>
      <c r="AN17" s="34"/>
      <c r="AO17" s="34"/>
      <c r="AP17" s="35"/>
      <c r="AQ17" s="36" t="s">
        <v>34</v>
      </c>
      <c r="AR17" s="37"/>
      <c r="AS17" s="37"/>
      <c r="AT17" s="37"/>
      <c r="AU17" s="37"/>
      <c r="AV17" s="37"/>
      <c r="AW17" s="37"/>
      <c r="AX17" s="37"/>
      <c r="AY17" s="37"/>
      <c r="AZ17" s="37"/>
      <c r="BA17" s="37"/>
      <c r="BB17" s="37"/>
      <c r="BC17" s="37"/>
      <c r="BD17" s="37"/>
      <c r="BE17" s="37"/>
      <c r="BF17" s="37"/>
      <c r="BG17" s="37"/>
      <c r="BH17" s="37"/>
      <c r="BI17" s="37"/>
      <c r="BJ17" s="38"/>
      <c r="BK17" s="39" t="s">
        <v>27</v>
      </c>
      <c r="BL17" s="39"/>
      <c r="BM17" s="39"/>
      <c r="BN17" s="39"/>
      <c r="BO17" s="39"/>
      <c r="BP17" s="39"/>
      <c r="BQ17" s="39"/>
      <c r="BR17" s="39"/>
      <c r="BS17" s="39"/>
      <c r="BT17" s="39"/>
      <c r="BU17" s="39"/>
      <c r="BV17" s="39"/>
      <c r="BW17" s="39"/>
      <c r="BX17" s="39"/>
      <c r="BY17" s="39"/>
      <c r="BZ17" s="39"/>
      <c r="CA17" s="39"/>
      <c r="CB17" s="39"/>
      <c r="CC17" s="40">
        <f>500/1000</f>
        <v>0.5</v>
      </c>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2"/>
      <c r="DB17" s="40">
        <f>594.584/1000</f>
        <v>0.594584</v>
      </c>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2"/>
      <c r="ED17" s="32">
        <f t="shared" si="0"/>
        <v>-9.4584000000000001E-2</v>
      </c>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row>
    <row r="18" spans="1:161" s="19" customFormat="1" ht="60" customHeight="1" x14ac:dyDescent="0.2">
      <c r="A18" s="32" t="s">
        <v>24</v>
      </c>
      <c r="B18" s="32"/>
      <c r="C18" s="32"/>
      <c r="D18" s="32"/>
      <c r="E18" s="32"/>
      <c r="F18" s="32"/>
      <c r="G18" s="32"/>
      <c r="H18" s="32"/>
      <c r="I18" s="32"/>
      <c r="J18" s="32"/>
      <c r="K18" s="32"/>
      <c r="L18" s="32"/>
      <c r="M18" s="32"/>
      <c r="N18" s="32"/>
      <c r="O18" s="32"/>
      <c r="P18" s="32"/>
      <c r="Q18" s="32"/>
      <c r="R18" s="32"/>
      <c r="S18" s="32"/>
      <c r="T18" s="32"/>
      <c r="U18" s="32"/>
      <c r="V18" s="33" t="s">
        <v>35</v>
      </c>
      <c r="W18" s="34"/>
      <c r="X18" s="34"/>
      <c r="Y18" s="34"/>
      <c r="Z18" s="34"/>
      <c r="AA18" s="34"/>
      <c r="AB18" s="34"/>
      <c r="AC18" s="34"/>
      <c r="AD18" s="34"/>
      <c r="AE18" s="34"/>
      <c r="AF18" s="34"/>
      <c r="AG18" s="34"/>
      <c r="AH18" s="34"/>
      <c r="AI18" s="34"/>
      <c r="AJ18" s="34"/>
      <c r="AK18" s="34"/>
      <c r="AL18" s="34"/>
      <c r="AM18" s="34"/>
      <c r="AN18" s="34"/>
      <c r="AO18" s="34"/>
      <c r="AP18" s="35"/>
      <c r="AQ18" s="36" t="s">
        <v>36</v>
      </c>
      <c r="AR18" s="37"/>
      <c r="AS18" s="37"/>
      <c r="AT18" s="37"/>
      <c r="AU18" s="37"/>
      <c r="AV18" s="37"/>
      <c r="AW18" s="37"/>
      <c r="AX18" s="37"/>
      <c r="AY18" s="37"/>
      <c r="AZ18" s="37"/>
      <c r="BA18" s="37"/>
      <c r="BB18" s="37"/>
      <c r="BC18" s="37"/>
      <c r="BD18" s="37"/>
      <c r="BE18" s="37"/>
      <c r="BF18" s="37"/>
      <c r="BG18" s="37"/>
      <c r="BH18" s="37"/>
      <c r="BI18" s="37"/>
      <c r="BJ18" s="38"/>
      <c r="BK18" s="39" t="s">
        <v>37</v>
      </c>
      <c r="BL18" s="39"/>
      <c r="BM18" s="39"/>
      <c r="BN18" s="39"/>
      <c r="BO18" s="39"/>
      <c r="BP18" s="39"/>
      <c r="BQ18" s="39"/>
      <c r="BR18" s="39"/>
      <c r="BS18" s="39"/>
      <c r="BT18" s="39"/>
      <c r="BU18" s="39"/>
      <c r="BV18" s="39"/>
      <c r="BW18" s="39"/>
      <c r="BX18" s="39"/>
      <c r="BY18" s="39"/>
      <c r="BZ18" s="39"/>
      <c r="CA18" s="39"/>
      <c r="CB18" s="39"/>
      <c r="CC18" s="40">
        <f>8500/1000</f>
        <v>8.5</v>
      </c>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2"/>
      <c r="DB18" s="40">
        <f>7195.612/1000</f>
        <v>7.1956119999999997</v>
      </c>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2"/>
      <c r="ED18" s="32">
        <f t="shared" si="0"/>
        <v>1.3043880000000003</v>
      </c>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row>
    <row r="19" spans="1:161" s="19" customFormat="1" ht="60" customHeight="1" x14ac:dyDescent="0.2">
      <c r="A19" s="32" t="s">
        <v>24</v>
      </c>
      <c r="B19" s="32"/>
      <c r="C19" s="32"/>
      <c r="D19" s="32"/>
      <c r="E19" s="32"/>
      <c r="F19" s="32"/>
      <c r="G19" s="32"/>
      <c r="H19" s="32"/>
      <c r="I19" s="32"/>
      <c r="J19" s="32"/>
      <c r="K19" s="32"/>
      <c r="L19" s="32"/>
      <c r="M19" s="32"/>
      <c r="N19" s="32"/>
      <c r="O19" s="32"/>
      <c r="P19" s="32"/>
      <c r="Q19" s="32"/>
      <c r="R19" s="32"/>
      <c r="S19" s="32"/>
      <c r="T19" s="32"/>
      <c r="U19" s="32"/>
      <c r="V19" s="33" t="s">
        <v>38</v>
      </c>
      <c r="W19" s="34"/>
      <c r="X19" s="34"/>
      <c r="Y19" s="34"/>
      <c r="Z19" s="34"/>
      <c r="AA19" s="34"/>
      <c r="AB19" s="34"/>
      <c r="AC19" s="34"/>
      <c r="AD19" s="34"/>
      <c r="AE19" s="34"/>
      <c r="AF19" s="34"/>
      <c r="AG19" s="34"/>
      <c r="AH19" s="34"/>
      <c r="AI19" s="34"/>
      <c r="AJ19" s="34"/>
      <c r="AK19" s="34"/>
      <c r="AL19" s="34"/>
      <c r="AM19" s="34"/>
      <c r="AN19" s="34"/>
      <c r="AO19" s="34"/>
      <c r="AP19" s="35"/>
      <c r="AQ19" s="36" t="s">
        <v>39</v>
      </c>
      <c r="AR19" s="37"/>
      <c r="AS19" s="37"/>
      <c r="AT19" s="37"/>
      <c r="AU19" s="37"/>
      <c r="AV19" s="37"/>
      <c r="AW19" s="37"/>
      <c r="AX19" s="37"/>
      <c r="AY19" s="37"/>
      <c r="AZ19" s="37"/>
      <c r="BA19" s="37"/>
      <c r="BB19" s="37"/>
      <c r="BC19" s="37"/>
      <c r="BD19" s="37"/>
      <c r="BE19" s="37"/>
      <c r="BF19" s="37"/>
      <c r="BG19" s="37"/>
      <c r="BH19" s="37"/>
      <c r="BI19" s="37"/>
      <c r="BJ19" s="38"/>
      <c r="BK19" s="39" t="s">
        <v>30</v>
      </c>
      <c r="BL19" s="39"/>
      <c r="BM19" s="39"/>
      <c r="BN19" s="39"/>
      <c r="BO19" s="39"/>
      <c r="BP19" s="39"/>
      <c r="BQ19" s="39"/>
      <c r="BR19" s="39"/>
      <c r="BS19" s="39"/>
      <c r="BT19" s="39"/>
      <c r="BU19" s="39"/>
      <c r="BV19" s="39"/>
      <c r="BW19" s="39"/>
      <c r="BX19" s="39"/>
      <c r="BY19" s="39"/>
      <c r="BZ19" s="39"/>
      <c r="CA19" s="39"/>
      <c r="CB19" s="39"/>
      <c r="CC19" s="40">
        <f>0/1000</f>
        <v>0</v>
      </c>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2"/>
      <c r="DB19" s="40">
        <f>0/1000</f>
        <v>0</v>
      </c>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2"/>
      <c r="ED19" s="32">
        <f t="shared" si="0"/>
        <v>0</v>
      </c>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row>
    <row r="20" spans="1:161" s="19" customFormat="1" ht="121.5" customHeight="1" x14ac:dyDescent="0.2">
      <c r="A20" s="32" t="s">
        <v>24</v>
      </c>
      <c r="B20" s="32"/>
      <c r="C20" s="32"/>
      <c r="D20" s="32"/>
      <c r="E20" s="32"/>
      <c r="F20" s="32"/>
      <c r="G20" s="32"/>
      <c r="H20" s="32"/>
      <c r="I20" s="32"/>
      <c r="J20" s="32"/>
      <c r="K20" s="32"/>
      <c r="L20" s="32"/>
      <c r="M20" s="32"/>
      <c r="N20" s="32"/>
      <c r="O20" s="32"/>
      <c r="P20" s="32"/>
      <c r="Q20" s="32"/>
      <c r="R20" s="32"/>
      <c r="S20" s="32"/>
      <c r="T20" s="32"/>
      <c r="U20" s="32"/>
      <c r="V20" s="33" t="s">
        <v>40</v>
      </c>
      <c r="W20" s="34"/>
      <c r="X20" s="34"/>
      <c r="Y20" s="34"/>
      <c r="Z20" s="34"/>
      <c r="AA20" s="34"/>
      <c r="AB20" s="34"/>
      <c r="AC20" s="34"/>
      <c r="AD20" s="34"/>
      <c r="AE20" s="34"/>
      <c r="AF20" s="34"/>
      <c r="AG20" s="34"/>
      <c r="AH20" s="34"/>
      <c r="AI20" s="34"/>
      <c r="AJ20" s="34"/>
      <c r="AK20" s="34"/>
      <c r="AL20" s="34"/>
      <c r="AM20" s="34"/>
      <c r="AN20" s="34"/>
      <c r="AO20" s="34"/>
      <c r="AP20" s="35"/>
      <c r="AQ20" s="36" t="s">
        <v>56</v>
      </c>
      <c r="AR20" s="37"/>
      <c r="AS20" s="37"/>
      <c r="AT20" s="37"/>
      <c r="AU20" s="37"/>
      <c r="AV20" s="37"/>
      <c r="AW20" s="37"/>
      <c r="AX20" s="37"/>
      <c r="AY20" s="37"/>
      <c r="AZ20" s="37"/>
      <c r="BA20" s="37"/>
      <c r="BB20" s="37"/>
      <c r="BC20" s="37"/>
      <c r="BD20" s="37"/>
      <c r="BE20" s="37"/>
      <c r="BF20" s="37"/>
      <c r="BG20" s="37"/>
      <c r="BH20" s="37"/>
      <c r="BI20" s="37"/>
      <c r="BJ20" s="38"/>
      <c r="BK20" s="39" t="s">
        <v>30</v>
      </c>
      <c r="BL20" s="39"/>
      <c r="BM20" s="39"/>
      <c r="BN20" s="39"/>
      <c r="BO20" s="39"/>
      <c r="BP20" s="39"/>
      <c r="BQ20" s="39"/>
      <c r="BR20" s="39"/>
      <c r="BS20" s="39"/>
      <c r="BT20" s="39"/>
      <c r="BU20" s="39"/>
      <c r="BV20" s="39"/>
      <c r="BW20" s="39"/>
      <c r="BX20" s="39"/>
      <c r="BY20" s="39"/>
      <c r="BZ20" s="39"/>
      <c r="CA20" s="39"/>
      <c r="CB20" s="39"/>
      <c r="CC20" s="40">
        <f>15.244/1000</f>
        <v>1.5244000000000001E-2</v>
      </c>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2"/>
      <c r="DB20" s="40">
        <f>10.655/1000</f>
        <v>1.0655E-2</v>
      </c>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2"/>
      <c r="ED20" s="32">
        <f t="shared" ref="ED20" si="1">CC20-DB20</f>
        <v>4.5890000000000011E-3</v>
      </c>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row>
    <row r="21" spans="1:161" s="19" customFormat="1" ht="135.75" customHeight="1" x14ac:dyDescent="0.25">
      <c r="A21" s="32" t="s">
        <v>24</v>
      </c>
      <c r="B21" s="32"/>
      <c r="C21" s="32"/>
      <c r="D21" s="32"/>
      <c r="E21" s="32"/>
      <c r="F21" s="32"/>
      <c r="G21" s="32"/>
      <c r="H21" s="32"/>
      <c r="I21" s="32"/>
      <c r="J21" s="32"/>
      <c r="K21" s="32"/>
      <c r="L21" s="32"/>
      <c r="M21" s="32"/>
      <c r="N21" s="32"/>
      <c r="O21" s="32"/>
      <c r="P21" s="32"/>
      <c r="Q21" s="32"/>
      <c r="R21" s="32"/>
      <c r="S21" s="32"/>
      <c r="T21" s="32"/>
      <c r="U21" s="32"/>
      <c r="V21" s="43" t="s">
        <v>41</v>
      </c>
      <c r="W21" s="44"/>
      <c r="X21" s="44"/>
      <c r="Y21" s="44"/>
      <c r="Z21" s="44"/>
      <c r="AA21" s="44"/>
      <c r="AB21" s="44"/>
      <c r="AC21" s="44"/>
      <c r="AD21" s="44"/>
      <c r="AE21" s="44"/>
      <c r="AF21" s="44"/>
      <c r="AG21" s="44"/>
      <c r="AH21" s="44"/>
      <c r="AI21" s="44"/>
      <c r="AJ21" s="44"/>
      <c r="AK21" s="44"/>
      <c r="AL21" s="44"/>
      <c r="AM21" s="44"/>
      <c r="AN21" s="44"/>
      <c r="AO21" s="44"/>
      <c r="AP21" s="45"/>
      <c r="AQ21" s="36" t="s">
        <v>42</v>
      </c>
      <c r="AR21" s="37"/>
      <c r="AS21" s="37"/>
      <c r="AT21" s="37"/>
      <c r="AU21" s="37"/>
      <c r="AV21" s="37"/>
      <c r="AW21" s="37"/>
      <c r="AX21" s="37"/>
      <c r="AY21" s="37"/>
      <c r="AZ21" s="37"/>
      <c r="BA21" s="37"/>
      <c r="BB21" s="37"/>
      <c r="BC21" s="37"/>
      <c r="BD21" s="37"/>
      <c r="BE21" s="37"/>
      <c r="BF21" s="37"/>
      <c r="BG21" s="37"/>
      <c r="BH21" s="37"/>
      <c r="BI21" s="37"/>
      <c r="BJ21" s="38"/>
      <c r="BK21" s="46" t="s">
        <v>30</v>
      </c>
      <c r="BL21" s="47"/>
      <c r="BM21" s="47"/>
      <c r="BN21" s="47"/>
      <c r="BO21" s="47"/>
      <c r="BP21" s="47"/>
      <c r="BQ21" s="47"/>
      <c r="BR21" s="47"/>
      <c r="BS21" s="47"/>
      <c r="BT21" s="47"/>
      <c r="BU21" s="47"/>
      <c r="BV21" s="47"/>
      <c r="BW21" s="47"/>
      <c r="BX21" s="47"/>
      <c r="BY21" s="47"/>
      <c r="BZ21" s="47"/>
      <c r="CA21" s="47"/>
      <c r="CB21" s="48"/>
      <c r="CC21" s="40">
        <f>15.392/1000</f>
        <v>1.5391999999999999E-2</v>
      </c>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2"/>
      <c r="DB21" s="40">
        <f>21.365/1000</f>
        <v>2.1364999999999999E-2</v>
      </c>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2"/>
      <c r="ED21" s="32">
        <f t="shared" si="0"/>
        <v>-5.9729999999999991E-3</v>
      </c>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row>
    <row r="22" spans="1:161" s="19" customFormat="1" ht="134.25" customHeight="1" x14ac:dyDescent="0.25">
      <c r="A22" s="32" t="s">
        <v>24</v>
      </c>
      <c r="B22" s="32"/>
      <c r="C22" s="32"/>
      <c r="D22" s="32"/>
      <c r="E22" s="32"/>
      <c r="F22" s="32"/>
      <c r="G22" s="32"/>
      <c r="H22" s="32"/>
      <c r="I22" s="32"/>
      <c r="J22" s="32"/>
      <c r="K22" s="32"/>
      <c r="L22" s="32"/>
      <c r="M22" s="32"/>
      <c r="N22" s="32"/>
      <c r="O22" s="32"/>
      <c r="P22" s="32"/>
      <c r="Q22" s="32"/>
      <c r="R22" s="32"/>
      <c r="S22" s="32"/>
      <c r="T22" s="32"/>
      <c r="U22" s="32"/>
      <c r="V22" s="43" t="s">
        <v>41</v>
      </c>
      <c r="W22" s="44"/>
      <c r="X22" s="44"/>
      <c r="Y22" s="44"/>
      <c r="Z22" s="44"/>
      <c r="AA22" s="44"/>
      <c r="AB22" s="44"/>
      <c r="AC22" s="44"/>
      <c r="AD22" s="44"/>
      <c r="AE22" s="44"/>
      <c r="AF22" s="44"/>
      <c r="AG22" s="44"/>
      <c r="AH22" s="44"/>
      <c r="AI22" s="44"/>
      <c r="AJ22" s="44"/>
      <c r="AK22" s="44"/>
      <c r="AL22" s="44"/>
      <c r="AM22" s="44"/>
      <c r="AN22" s="44"/>
      <c r="AO22" s="44"/>
      <c r="AP22" s="45"/>
      <c r="AQ22" s="36" t="s">
        <v>42</v>
      </c>
      <c r="AR22" s="37"/>
      <c r="AS22" s="37"/>
      <c r="AT22" s="37"/>
      <c r="AU22" s="37"/>
      <c r="AV22" s="37"/>
      <c r="AW22" s="37"/>
      <c r="AX22" s="37"/>
      <c r="AY22" s="37"/>
      <c r="AZ22" s="37"/>
      <c r="BA22" s="37"/>
      <c r="BB22" s="37"/>
      <c r="BC22" s="37"/>
      <c r="BD22" s="37"/>
      <c r="BE22" s="37"/>
      <c r="BF22" s="37"/>
      <c r="BG22" s="37"/>
      <c r="BH22" s="37"/>
      <c r="BI22" s="37"/>
      <c r="BJ22" s="38"/>
      <c r="BK22" s="46" t="s">
        <v>43</v>
      </c>
      <c r="BL22" s="47"/>
      <c r="BM22" s="47"/>
      <c r="BN22" s="47"/>
      <c r="BO22" s="47"/>
      <c r="BP22" s="47"/>
      <c r="BQ22" s="47"/>
      <c r="BR22" s="47"/>
      <c r="BS22" s="47"/>
      <c r="BT22" s="47"/>
      <c r="BU22" s="47"/>
      <c r="BV22" s="47"/>
      <c r="BW22" s="47"/>
      <c r="BX22" s="47"/>
      <c r="BY22" s="47"/>
      <c r="BZ22" s="47"/>
      <c r="CA22" s="47"/>
      <c r="CB22" s="48"/>
      <c r="CC22" s="40">
        <f>0.5/1000</f>
        <v>5.0000000000000001E-4</v>
      </c>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2"/>
      <c r="DB22" s="40">
        <f>2.602/1000</f>
        <v>2.6019999999999997E-3</v>
      </c>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2"/>
      <c r="ED22" s="32">
        <f>CC22-DB22</f>
        <v>-2.1019999999999997E-3</v>
      </c>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row>
    <row r="23" spans="1:161" s="19" customFormat="1" ht="246" customHeight="1" x14ac:dyDescent="0.2">
      <c r="A23" s="32" t="s">
        <v>24</v>
      </c>
      <c r="B23" s="32"/>
      <c r="C23" s="32"/>
      <c r="D23" s="32"/>
      <c r="E23" s="32"/>
      <c r="F23" s="32"/>
      <c r="G23" s="32"/>
      <c r="H23" s="32"/>
      <c r="I23" s="32"/>
      <c r="J23" s="32"/>
      <c r="K23" s="32"/>
      <c r="L23" s="32"/>
      <c r="M23" s="32"/>
      <c r="N23" s="32"/>
      <c r="O23" s="32"/>
      <c r="P23" s="32"/>
      <c r="Q23" s="32"/>
      <c r="R23" s="32"/>
      <c r="S23" s="32"/>
      <c r="T23" s="32"/>
      <c r="U23" s="32"/>
      <c r="V23" s="33" t="s">
        <v>44</v>
      </c>
      <c r="W23" s="34"/>
      <c r="X23" s="34"/>
      <c r="Y23" s="34"/>
      <c r="Z23" s="34"/>
      <c r="AA23" s="34"/>
      <c r="AB23" s="34"/>
      <c r="AC23" s="34"/>
      <c r="AD23" s="34"/>
      <c r="AE23" s="34"/>
      <c r="AF23" s="34"/>
      <c r="AG23" s="34"/>
      <c r="AH23" s="34"/>
      <c r="AI23" s="34"/>
      <c r="AJ23" s="34"/>
      <c r="AK23" s="34"/>
      <c r="AL23" s="34"/>
      <c r="AM23" s="34"/>
      <c r="AN23" s="34"/>
      <c r="AO23" s="34"/>
      <c r="AP23" s="35"/>
      <c r="AQ23" s="36" t="s">
        <v>42</v>
      </c>
      <c r="AR23" s="37"/>
      <c r="AS23" s="37"/>
      <c r="AT23" s="37"/>
      <c r="AU23" s="37"/>
      <c r="AV23" s="37"/>
      <c r="AW23" s="37"/>
      <c r="AX23" s="37"/>
      <c r="AY23" s="37"/>
      <c r="AZ23" s="37"/>
      <c r="BA23" s="37"/>
      <c r="BB23" s="37"/>
      <c r="BC23" s="37"/>
      <c r="BD23" s="37"/>
      <c r="BE23" s="37"/>
      <c r="BF23" s="37"/>
      <c r="BG23" s="37"/>
      <c r="BH23" s="37"/>
      <c r="BI23" s="37"/>
      <c r="BJ23" s="38"/>
      <c r="BK23" s="46" t="s">
        <v>45</v>
      </c>
      <c r="BL23" s="47"/>
      <c r="BM23" s="47"/>
      <c r="BN23" s="47"/>
      <c r="BO23" s="47"/>
      <c r="BP23" s="47"/>
      <c r="BQ23" s="47"/>
      <c r="BR23" s="47"/>
      <c r="BS23" s="47"/>
      <c r="BT23" s="47"/>
      <c r="BU23" s="47"/>
      <c r="BV23" s="47"/>
      <c r="BW23" s="47"/>
      <c r="BX23" s="47"/>
      <c r="BY23" s="47"/>
      <c r="BZ23" s="47"/>
      <c r="CA23" s="47"/>
      <c r="CB23" s="48"/>
      <c r="CC23" s="40">
        <f>57.113/1000</f>
        <v>5.7112999999999997E-2</v>
      </c>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2"/>
      <c r="DB23" s="40">
        <f>24.109/1000</f>
        <v>2.4109000000000002E-2</v>
      </c>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2"/>
      <c r="ED23" s="32">
        <f t="shared" si="0"/>
        <v>3.3003999999999992E-2</v>
      </c>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row>
    <row r="24" spans="1:161" s="19" customFormat="1" ht="135.75" customHeight="1" x14ac:dyDescent="0.25">
      <c r="A24" s="32" t="s">
        <v>24</v>
      </c>
      <c r="B24" s="32"/>
      <c r="C24" s="32"/>
      <c r="D24" s="32"/>
      <c r="E24" s="32"/>
      <c r="F24" s="32"/>
      <c r="G24" s="32"/>
      <c r="H24" s="32"/>
      <c r="I24" s="32"/>
      <c r="J24" s="32"/>
      <c r="K24" s="32"/>
      <c r="L24" s="32"/>
      <c r="M24" s="32"/>
      <c r="N24" s="32"/>
      <c r="O24" s="32"/>
      <c r="P24" s="32"/>
      <c r="Q24" s="32"/>
      <c r="R24" s="32"/>
      <c r="S24" s="32"/>
      <c r="T24" s="32"/>
      <c r="U24" s="32"/>
      <c r="V24" s="43" t="s">
        <v>46</v>
      </c>
      <c r="W24" s="44"/>
      <c r="X24" s="44"/>
      <c r="Y24" s="44"/>
      <c r="Z24" s="44"/>
      <c r="AA24" s="44"/>
      <c r="AB24" s="44"/>
      <c r="AC24" s="44"/>
      <c r="AD24" s="44"/>
      <c r="AE24" s="44"/>
      <c r="AF24" s="44"/>
      <c r="AG24" s="44"/>
      <c r="AH24" s="44"/>
      <c r="AI24" s="44"/>
      <c r="AJ24" s="44"/>
      <c r="AK24" s="44"/>
      <c r="AL24" s="44"/>
      <c r="AM24" s="44"/>
      <c r="AN24" s="44"/>
      <c r="AO24" s="44"/>
      <c r="AP24" s="45"/>
      <c r="AQ24" s="36" t="s">
        <v>42</v>
      </c>
      <c r="AR24" s="37"/>
      <c r="AS24" s="37"/>
      <c r="AT24" s="37"/>
      <c r="AU24" s="37"/>
      <c r="AV24" s="37"/>
      <c r="AW24" s="37"/>
      <c r="AX24" s="37"/>
      <c r="AY24" s="37"/>
      <c r="AZ24" s="37"/>
      <c r="BA24" s="37"/>
      <c r="BB24" s="37"/>
      <c r="BC24" s="37"/>
      <c r="BD24" s="37"/>
      <c r="BE24" s="37"/>
      <c r="BF24" s="37"/>
      <c r="BG24" s="37"/>
      <c r="BH24" s="37"/>
      <c r="BI24" s="37"/>
      <c r="BJ24" s="38"/>
      <c r="BK24" s="39" t="s">
        <v>47</v>
      </c>
      <c r="BL24" s="39"/>
      <c r="BM24" s="39"/>
      <c r="BN24" s="39"/>
      <c r="BO24" s="39"/>
      <c r="BP24" s="39"/>
      <c r="BQ24" s="39"/>
      <c r="BR24" s="39"/>
      <c r="BS24" s="39"/>
      <c r="BT24" s="39"/>
      <c r="BU24" s="39"/>
      <c r="BV24" s="39"/>
      <c r="BW24" s="39"/>
      <c r="BX24" s="39"/>
      <c r="BY24" s="39"/>
      <c r="BZ24" s="39"/>
      <c r="CA24" s="39"/>
      <c r="CB24" s="39"/>
      <c r="CC24" s="40">
        <f>36.3/1000</f>
        <v>3.6299999999999999E-2</v>
      </c>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2"/>
      <c r="DB24" s="40">
        <f>26.757/1000</f>
        <v>2.6757000000000003E-2</v>
      </c>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2"/>
      <c r="ED24" s="32">
        <f t="shared" si="0"/>
        <v>9.5429999999999959E-3</v>
      </c>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row>
    <row r="25" spans="1:161" s="19" customFormat="1" ht="17.25" customHeight="1" x14ac:dyDescent="0.25">
      <c r="A25" s="32" t="s">
        <v>48</v>
      </c>
      <c r="B25" s="32"/>
      <c r="C25" s="32"/>
      <c r="D25" s="32"/>
      <c r="E25" s="32"/>
      <c r="F25" s="32"/>
      <c r="G25" s="32"/>
      <c r="H25" s="32"/>
      <c r="I25" s="32"/>
      <c r="J25" s="32"/>
      <c r="K25" s="32"/>
      <c r="L25" s="32"/>
      <c r="M25" s="32"/>
      <c r="N25" s="32"/>
      <c r="O25" s="32"/>
      <c r="P25" s="32"/>
      <c r="Q25" s="32"/>
      <c r="R25" s="32"/>
      <c r="S25" s="32"/>
      <c r="T25" s="32"/>
      <c r="U25" s="32"/>
      <c r="V25" s="49"/>
      <c r="W25" s="49"/>
      <c r="X25" s="49"/>
      <c r="Y25" s="49"/>
      <c r="Z25" s="49"/>
      <c r="AA25" s="49"/>
      <c r="AB25" s="49"/>
      <c r="AC25" s="49"/>
      <c r="AD25" s="49"/>
      <c r="AE25" s="49"/>
      <c r="AF25" s="49"/>
      <c r="AG25" s="49"/>
      <c r="AH25" s="49"/>
      <c r="AI25" s="49"/>
      <c r="AJ25" s="49"/>
      <c r="AK25" s="49"/>
      <c r="AL25" s="49"/>
      <c r="AM25" s="49"/>
      <c r="AN25" s="49"/>
      <c r="AO25" s="49"/>
      <c r="AP25" s="49"/>
      <c r="AQ25" s="50"/>
      <c r="AR25" s="50"/>
      <c r="AS25" s="50"/>
      <c r="AT25" s="50"/>
      <c r="AU25" s="50"/>
      <c r="AV25" s="50"/>
      <c r="AW25" s="50"/>
      <c r="AX25" s="50"/>
      <c r="AY25" s="50"/>
      <c r="AZ25" s="50"/>
      <c r="BA25" s="50"/>
      <c r="BB25" s="50"/>
      <c r="BC25" s="50"/>
      <c r="BD25" s="50"/>
      <c r="BE25" s="50"/>
      <c r="BF25" s="50"/>
      <c r="BG25" s="50"/>
      <c r="BH25" s="50"/>
      <c r="BI25" s="50"/>
      <c r="BJ25" s="50"/>
      <c r="BK25" s="51"/>
      <c r="BL25" s="51"/>
      <c r="BM25" s="51"/>
      <c r="BN25" s="51"/>
      <c r="BO25" s="51"/>
      <c r="BP25" s="51"/>
      <c r="BQ25" s="51"/>
      <c r="BR25" s="51"/>
      <c r="BS25" s="51"/>
      <c r="BT25" s="51"/>
      <c r="BU25" s="51"/>
      <c r="BV25" s="51"/>
      <c r="BW25" s="51"/>
      <c r="BX25" s="51"/>
      <c r="BY25" s="51"/>
      <c r="BZ25" s="51"/>
      <c r="CA25" s="51"/>
      <c r="CB25" s="51"/>
      <c r="CC25" s="32">
        <f>SUM(CC14:DA24)</f>
        <v>9.3220489999999998</v>
      </c>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f>SUM(DB14:EC24)</f>
        <v>8.0120930000000001</v>
      </c>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f>SUM(ED14:FE24)</f>
        <v>1.3099560000000003</v>
      </c>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row>
  </sheetData>
  <mergeCells count="107">
    <mergeCell ref="ED24:FE24"/>
    <mergeCell ref="A25:U25"/>
    <mergeCell ref="V25:AP25"/>
    <mergeCell ref="AQ25:BJ25"/>
    <mergeCell ref="BK25:CB25"/>
    <mergeCell ref="CC25:DA25"/>
    <mergeCell ref="DB25:EC25"/>
    <mergeCell ref="ED25:FE25"/>
    <mergeCell ref="A24:U24"/>
    <mergeCell ref="V24:AP24"/>
    <mergeCell ref="AQ24:BJ24"/>
    <mergeCell ref="BK24:CB24"/>
    <mergeCell ref="CC24:DA24"/>
    <mergeCell ref="DB24:EC24"/>
    <mergeCell ref="CC23:DA23"/>
    <mergeCell ref="DB23:EC23"/>
    <mergeCell ref="ED23:FE23"/>
    <mergeCell ref="A22:U22"/>
    <mergeCell ref="V22:AP22"/>
    <mergeCell ref="AQ22:BJ22"/>
    <mergeCell ref="BK22:CB22"/>
    <mergeCell ref="CC22:DA22"/>
    <mergeCell ref="DB22:EC22"/>
    <mergeCell ref="ED22:FE22"/>
    <mergeCell ref="A23:U23"/>
    <mergeCell ref="V23:AP23"/>
    <mergeCell ref="AQ23:BJ23"/>
    <mergeCell ref="BK23:CB23"/>
    <mergeCell ref="A21:U21"/>
    <mergeCell ref="V21:AP21"/>
    <mergeCell ref="AQ21:BJ21"/>
    <mergeCell ref="BK21:CB21"/>
    <mergeCell ref="CC21:DA21"/>
    <mergeCell ref="DB21:EC21"/>
    <mergeCell ref="ED21:FE21"/>
    <mergeCell ref="A20:U20"/>
    <mergeCell ref="V20:AP20"/>
    <mergeCell ref="AQ20:BJ20"/>
    <mergeCell ref="BK20:CB20"/>
    <mergeCell ref="CC20:DA20"/>
    <mergeCell ref="DB20:EC20"/>
    <mergeCell ref="ED20:FE20"/>
    <mergeCell ref="ED18:FE18"/>
    <mergeCell ref="A19:U19"/>
    <mergeCell ref="V19:AP19"/>
    <mergeCell ref="AQ19:BJ19"/>
    <mergeCell ref="BK19:CB19"/>
    <mergeCell ref="CC19:DA19"/>
    <mergeCell ref="DB19:EC19"/>
    <mergeCell ref="ED19:FE19"/>
    <mergeCell ref="A18:U18"/>
    <mergeCell ref="V18:AP18"/>
    <mergeCell ref="AQ18:BJ18"/>
    <mergeCell ref="BK18:CB18"/>
    <mergeCell ref="CC18:DA18"/>
    <mergeCell ref="DB18:EC18"/>
    <mergeCell ref="ED16:FE16"/>
    <mergeCell ref="A17:U17"/>
    <mergeCell ref="V17:AP17"/>
    <mergeCell ref="AQ17:BJ17"/>
    <mergeCell ref="BK17:CB17"/>
    <mergeCell ref="CC17:DA17"/>
    <mergeCell ref="DB17:EC17"/>
    <mergeCell ref="ED17:FE17"/>
    <mergeCell ref="A16:U16"/>
    <mergeCell ref="V16:AP16"/>
    <mergeCell ref="AQ16:BJ16"/>
    <mergeCell ref="BK16:CB16"/>
    <mergeCell ref="CC16:DA16"/>
    <mergeCell ref="DB16:EC16"/>
    <mergeCell ref="A13:U13"/>
    <mergeCell ref="V13:AP13"/>
    <mergeCell ref="AQ13:BJ13"/>
    <mergeCell ref="BK13:CB13"/>
    <mergeCell ref="CC13:DA13"/>
    <mergeCell ref="DB13:EC13"/>
    <mergeCell ref="ED13:FE13"/>
    <mergeCell ref="ED14:FE14"/>
    <mergeCell ref="A15:U15"/>
    <mergeCell ref="V15:AP15"/>
    <mergeCell ref="AQ15:BJ15"/>
    <mergeCell ref="BK15:CB15"/>
    <mergeCell ref="CC15:DA15"/>
    <mergeCell ref="DB15:EC15"/>
    <mergeCell ref="ED15:FE15"/>
    <mergeCell ref="A14:U14"/>
    <mergeCell ref="V14:AP14"/>
    <mergeCell ref="AQ14:BJ14"/>
    <mergeCell ref="BK14:CB14"/>
    <mergeCell ref="CC14:DA14"/>
    <mergeCell ref="DB14:EC14"/>
    <mergeCell ref="BR8:CI8"/>
    <mergeCell ref="A9:R9"/>
    <mergeCell ref="A10:R10"/>
    <mergeCell ref="A12:U12"/>
    <mergeCell ref="V12:AP12"/>
    <mergeCell ref="AQ12:BJ12"/>
    <mergeCell ref="BK12:CB12"/>
    <mergeCell ref="CC12:DA12"/>
    <mergeCell ref="A4:FE4"/>
    <mergeCell ref="CI5:EO5"/>
    <mergeCell ref="CI6:EO6"/>
    <mergeCell ref="BR7:CI7"/>
    <mergeCell ref="CJ7:CM7"/>
    <mergeCell ref="CN7:CQ7"/>
    <mergeCell ref="DB12:EC12"/>
    <mergeCell ref="ED12:FE12"/>
  </mergeCells>
  <dataValidations count="1">
    <dataValidation allowBlank="1" showInputMessage="1" showErrorMessage="1" promptTitle="Приложение № 4" prompt="к приказу ФАС России_x000a_от 18.01.2019 № 38/19" sqref="FE1 PA1 YW1 AIS1 ASO1 BCK1 BMG1 BWC1 CFY1 CPU1 CZQ1 DJM1 DTI1 EDE1 ENA1 EWW1 FGS1 FQO1 GAK1 GKG1 GUC1 HDY1 HNU1 HXQ1 IHM1 IRI1 JBE1 JLA1 JUW1 KES1 KOO1 KYK1 LIG1 LSC1 MBY1 MLU1 MVQ1 NFM1 NPI1 NZE1 OJA1 OSW1 PCS1 PMO1 PWK1 QGG1 QQC1 QZY1 RJU1 RTQ1 SDM1 SNI1 SXE1 THA1 TQW1 UAS1 UKO1 UUK1 VEG1 VOC1 VXY1 WHU1 WRQ1 XBM1 FE65537 PA65537 YW65537 AIS65537 ASO65537 BCK65537 BMG65537 BWC65537 CFY65537 CPU65537 CZQ65537 DJM65537 DTI65537 EDE65537 ENA65537 EWW65537 FGS65537 FQO65537 GAK65537 GKG65537 GUC65537 HDY65537 HNU65537 HXQ65537 IHM65537 IRI65537 JBE65537 JLA65537 JUW65537 KES65537 KOO65537 KYK65537 LIG65537 LSC65537 MBY65537 MLU65537 MVQ65537 NFM65537 NPI65537 NZE65537 OJA65537 OSW65537 PCS65537 PMO65537 PWK65537 QGG65537 QQC65537 QZY65537 RJU65537 RTQ65537 SDM65537 SNI65537 SXE65537 THA65537 TQW65537 UAS65537 UKO65537 UUK65537 VEG65537 VOC65537 VXY65537 WHU65537 WRQ65537 XBM65537 FE131073 PA131073 YW131073 AIS131073 ASO131073 BCK131073 BMG131073 BWC131073 CFY131073 CPU131073 CZQ131073 DJM131073 DTI131073 EDE131073 ENA131073 EWW131073 FGS131073 FQO131073 GAK131073 GKG131073 GUC131073 HDY131073 HNU131073 HXQ131073 IHM131073 IRI131073 JBE131073 JLA131073 JUW131073 KES131073 KOO131073 KYK131073 LIG131073 LSC131073 MBY131073 MLU131073 MVQ131073 NFM131073 NPI131073 NZE131073 OJA131073 OSW131073 PCS131073 PMO131073 PWK131073 QGG131073 QQC131073 QZY131073 RJU131073 RTQ131073 SDM131073 SNI131073 SXE131073 THA131073 TQW131073 UAS131073 UKO131073 UUK131073 VEG131073 VOC131073 VXY131073 WHU131073 WRQ131073 XBM131073 FE196609 PA196609 YW196609 AIS196609 ASO196609 BCK196609 BMG196609 BWC196609 CFY196609 CPU196609 CZQ196609 DJM196609 DTI196609 EDE196609 ENA196609 EWW196609 FGS196609 FQO196609 GAK196609 GKG196609 GUC196609 HDY196609 HNU196609 HXQ196609 IHM196609 IRI196609 JBE196609 JLA196609 JUW196609 KES196609 KOO196609 KYK196609 LIG196609 LSC196609 MBY196609 MLU196609 MVQ196609 NFM196609 NPI196609 NZE196609 OJA196609 OSW196609 PCS196609 PMO196609 PWK196609 QGG196609 QQC196609 QZY196609 RJU196609 RTQ196609 SDM196609 SNI196609 SXE196609 THA196609 TQW196609 UAS196609 UKO196609 UUK196609 VEG196609 VOC196609 VXY196609 WHU196609 WRQ196609 XBM196609 FE262145 PA262145 YW262145 AIS262145 ASO262145 BCK262145 BMG262145 BWC262145 CFY262145 CPU262145 CZQ262145 DJM262145 DTI262145 EDE262145 ENA262145 EWW262145 FGS262145 FQO262145 GAK262145 GKG262145 GUC262145 HDY262145 HNU262145 HXQ262145 IHM262145 IRI262145 JBE262145 JLA262145 JUW262145 KES262145 KOO262145 KYK262145 LIG262145 LSC262145 MBY262145 MLU262145 MVQ262145 NFM262145 NPI262145 NZE262145 OJA262145 OSW262145 PCS262145 PMO262145 PWK262145 QGG262145 QQC262145 QZY262145 RJU262145 RTQ262145 SDM262145 SNI262145 SXE262145 THA262145 TQW262145 UAS262145 UKO262145 UUK262145 VEG262145 VOC262145 VXY262145 WHU262145 WRQ262145 XBM262145 FE327681 PA327681 YW327681 AIS327681 ASO327681 BCK327681 BMG327681 BWC327681 CFY327681 CPU327681 CZQ327681 DJM327681 DTI327681 EDE327681 ENA327681 EWW327681 FGS327681 FQO327681 GAK327681 GKG327681 GUC327681 HDY327681 HNU327681 HXQ327681 IHM327681 IRI327681 JBE327681 JLA327681 JUW327681 KES327681 KOO327681 KYK327681 LIG327681 LSC327681 MBY327681 MLU327681 MVQ327681 NFM327681 NPI327681 NZE327681 OJA327681 OSW327681 PCS327681 PMO327681 PWK327681 QGG327681 QQC327681 QZY327681 RJU327681 RTQ327681 SDM327681 SNI327681 SXE327681 THA327681 TQW327681 UAS327681 UKO327681 UUK327681 VEG327681 VOC327681 VXY327681 WHU327681 WRQ327681 XBM327681 FE393217 PA393217 YW393217 AIS393217 ASO393217 BCK393217 BMG393217 BWC393217 CFY393217 CPU393217 CZQ393217 DJM393217 DTI393217 EDE393217 ENA393217 EWW393217 FGS393217 FQO393217 GAK393217 GKG393217 GUC393217 HDY393217 HNU393217 HXQ393217 IHM393217 IRI393217 JBE393217 JLA393217 JUW393217 KES393217 KOO393217 KYK393217 LIG393217 LSC393217 MBY393217 MLU393217 MVQ393217 NFM393217 NPI393217 NZE393217 OJA393217 OSW393217 PCS393217 PMO393217 PWK393217 QGG393217 QQC393217 QZY393217 RJU393217 RTQ393217 SDM393217 SNI393217 SXE393217 THA393217 TQW393217 UAS393217 UKO393217 UUK393217 VEG393217 VOC393217 VXY393217 WHU393217 WRQ393217 XBM393217 FE458753 PA458753 YW458753 AIS458753 ASO458753 BCK458753 BMG458753 BWC458753 CFY458753 CPU458753 CZQ458753 DJM458753 DTI458753 EDE458753 ENA458753 EWW458753 FGS458753 FQO458753 GAK458753 GKG458753 GUC458753 HDY458753 HNU458753 HXQ458753 IHM458753 IRI458753 JBE458753 JLA458753 JUW458753 KES458753 KOO458753 KYK458753 LIG458753 LSC458753 MBY458753 MLU458753 MVQ458753 NFM458753 NPI458753 NZE458753 OJA458753 OSW458753 PCS458753 PMO458753 PWK458753 QGG458753 QQC458753 QZY458753 RJU458753 RTQ458753 SDM458753 SNI458753 SXE458753 THA458753 TQW458753 UAS458753 UKO458753 UUK458753 VEG458753 VOC458753 VXY458753 WHU458753 WRQ458753 XBM458753 FE524289 PA524289 YW524289 AIS524289 ASO524289 BCK524289 BMG524289 BWC524289 CFY524289 CPU524289 CZQ524289 DJM524289 DTI524289 EDE524289 ENA524289 EWW524289 FGS524289 FQO524289 GAK524289 GKG524289 GUC524289 HDY524289 HNU524289 HXQ524289 IHM524289 IRI524289 JBE524289 JLA524289 JUW524289 KES524289 KOO524289 KYK524289 LIG524289 LSC524289 MBY524289 MLU524289 MVQ524289 NFM524289 NPI524289 NZE524289 OJA524289 OSW524289 PCS524289 PMO524289 PWK524289 QGG524289 QQC524289 QZY524289 RJU524289 RTQ524289 SDM524289 SNI524289 SXE524289 THA524289 TQW524289 UAS524289 UKO524289 UUK524289 VEG524289 VOC524289 VXY524289 WHU524289 WRQ524289 XBM524289 FE589825 PA589825 YW589825 AIS589825 ASO589825 BCK589825 BMG589825 BWC589825 CFY589825 CPU589825 CZQ589825 DJM589825 DTI589825 EDE589825 ENA589825 EWW589825 FGS589825 FQO589825 GAK589825 GKG589825 GUC589825 HDY589825 HNU589825 HXQ589825 IHM589825 IRI589825 JBE589825 JLA589825 JUW589825 KES589825 KOO589825 KYK589825 LIG589825 LSC589825 MBY589825 MLU589825 MVQ589825 NFM589825 NPI589825 NZE589825 OJA589825 OSW589825 PCS589825 PMO589825 PWK589825 QGG589825 QQC589825 QZY589825 RJU589825 RTQ589825 SDM589825 SNI589825 SXE589825 THA589825 TQW589825 UAS589825 UKO589825 UUK589825 VEG589825 VOC589825 VXY589825 WHU589825 WRQ589825 XBM589825 FE655361 PA655361 YW655361 AIS655361 ASO655361 BCK655361 BMG655361 BWC655361 CFY655361 CPU655361 CZQ655361 DJM655361 DTI655361 EDE655361 ENA655361 EWW655361 FGS655361 FQO655361 GAK655361 GKG655361 GUC655361 HDY655361 HNU655361 HXQ655361 IHM655361 IRI655361 JBE655361 JLA655361 JUW655361 KES655361 KOO655361 KYK655361 LIG655361 LSC655361 MBY655361 MLU655361 MVQ655361 NFM655361 NPI655361 NZE655361 OJA655361 OSW655361 PCS655361 PMO655361 PWK655361 QGG655361 QQC655361 QZY655361 RJU655361 RTQ655361 SDM655361 SNI655361 SXE655361 THA655361 TQW655361 UAS655361 UKO655361 UUK655361 VEG655361 VOC655361 VXY655361 WHU655361 WRQ655361 XBM655361 FE720897 PA720897 YW720897 AIS720897 ASO720897 BCK720897 BMG720897 BWC720897 CFY720897 CPU720897 CZQ720897 DJM720897 DTI720897 EDE720897 ENA720897 EWW720897 FGS720897 FQO720897 GAK720897 GKG720897 GUC720897 HDY720897 HNU720897 HXQ720897 IHM720897 IRI720897 JBE720897 JLA720897 JUW720897 KES720897 KOO720897 KYK720897 LIG720897 LSC720897 MBY720897 MLU720897 MVQ720897 NFM720897 NPI720897 NZE720897 OJA720897 OSW720897 PCS720897 PMO720897 PWK720897 QGG720897 QQC720897 QZY720897 RJU720897 RTQ720897 SDM720897 SNI720897 SXE720897 THA720897 TQW720897 UAS720897 UKO720897 UUK720897 VEG720897 VOC720897 VXY720897 WHU720897 WRQ720897 XBM720897 FE786433 PA786433 YW786433 AIS786433 ASO786433 BCK786433 BMG786433 BWC786433 CFY786433 CPU786433 CZQ786433 DJM786433 DTI786433 EDE786433 ENA786433 EWW786433 FGS786433 FQO786433 GAK786433 GKG786433 GUC786433 HDY786433 HNU786433 HXQ786433 IHM786433 IRI786433 JBE786433 JLA786433 JUW786433 KES786433 KOO786433 KYK786433 LIG786433 LSC786433 MBY786433 MLU786433 MVQ786433 NFM786433 NPI786433 NZE786433 OJA786433 OSW786433 PCS786433 PMO786433 PWK786433 QGG786433 QQC786433 QZY786433 RJU786433 RTQ786433 SDM786433 SNI786433 SXE786433 THA786433 TQW786433 UAS786433 UKO786433 UUK786433 VEG786433 VOC786433 VXY786433 WHU786433 WRQ786433 XBM786433 FE851969 PA851969 YW851969 AIS851969 ASO851969 BCK851969 BMG851969 BWC851969 CFY851969 CPU851969 CZQ851969 DJM851969 DTI851969 EDE851969 ENA851969 EWW851969 FGS851969 FQO851969 GAK851969 GKG851969 GUC851969 HDY851969 HNU851969 HXQ851969 IHM851969 IRI851969 JBE851969 JLA851969 JUW851969 KES851969 KOO851969 KYK851969 LIG851969 LSC851969 MBY851969 MLU851969 MVQ851969 NFM851969 NPI851969 NZE851969 OJA851969 OSW851969 PCS851969 PMO851969 PWK851969 QGG851969 QQC851969 QZY851969 RJU851969 RTQ851969 SDM851969 SNI851969 SXE851969 THA851969 TQW851969 UAS851969 UKO851969 UUK851969 VEG851969 VOC851969 VXY851969 WHU851969 WRQ851969 XBM851969 FE917505 PA917505 YW917505 AIS917505 ASO917505 BCK917505 BMG917505 BWC917505 CFY917505 CPU917505 CZQ917505 DJM917505 DTI917505 EDE917505 ENA917505 EWW917505 FGS917505 FQO917505 GAK917505 GKG917505 GUC917505 HDY917505 HNU917505 HXQ917505 IHM917505 IRI917505 JBE917505 JLA917505 JUW917505 KES917505 KOO917505 KYK917505 LIG917505 LSC917505 MBY917505 MLU917505 MVQ917505 NFM917505 NPI917505 NZE917505 OJA917505 OSW917505 PCS917505 PMO917505 PWK917505 QGG917505 QQC917505 QZY917505 RJU917505 RTQ917505 SDM917505 SNI917505 SXE917505 THA917505 TQW917505 UAS917505 UKO917505 UUK917505 VEG917505 VOC917505 VXY917505 WHU917505 WRQ917505 XBM917505 FE983041 PA983041 YW983041 AIS983041 ASO983041 BCK983041 BMG983041 BWC983041 CFY983041 CPU983041 CZQ983041 DJM983041 DTI983041 EDE983041 ENA983041 EWW983041 FGS983041 FQO983041 GAK983041 GKG983041 GUC983041 HDY983041 HNU983041 HXQ983041 IHM983041 IRI983041 JBE983041 JLA983041 JUW983041 KES983041 KOO983041 KYK983041 LIG983041 LSC983041 MBY983041 MLU983041 MVQ983041 NFM983041 NPI983041 NZE983041 OJA983041 OSW983041 PCS983041 PMO983041 PWK983041 QGG983041 QQC983041 QZY983041 RJU983041 RTQ983041 SDM983041 SNI983041 SXE983041 THA983041 TQW983041 UAS983041 UKO983041 UUK983041 VEG983041 VOC983041 VXY983041 WHU983041 WRQ983041 XBM983041"/>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25"/>
  <sheetViews>
    <sheetView topLeftCell="A24" workbookViewId="0">
      <selection activeCell="DB25" sqref="DB25:EC25"/>
    </sheetView>
  </sheetViews>
  <sheetFormatPr defaultColWidth="0.85546875" defaultRowHeight="15" x14ac:dyDescent="0.25"/>
  <cols>
    <col min="1" max="16384" width="0.85546875" style="2"/>
  </cols>
  <sheetData>
    <row r="1" spans="1: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FE1" s="3" t="s">
        <v>0</v>
      </c>
    </row>
    <row r="2" spans="1:161" s="6" customFormat="1" ht="12.75"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row>
    <row r="3" spans="1:161" s="6" customFormat="1" ht="12.75"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row>
    <row r="4" spans="1:161" s="7" customFormat="1" ht="15.75" x14ac:dyDescent="0.25">
      <c r="A4" s="24" t="s">
        <v>1</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row>
    <row r="5" spans="1:161" s="8" customFormat="1" ht="15.75" x14ac:dyDescent="0.25">
      <c r="CH5" s="12" t="s">
        <v>2</v>
      </c>
      <c r="CI5" s="25" t="s">
        <v>3</v>
      </c>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row>
    <row r="6" spans="1:161" s="10" customFormat="1" ht="12" x14ac:dyDescent="0.2">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CI6" s="26" t="s">
        <v>4</v>
      </c>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row>
    <row r="7" spans="1:161" s="8" customFormat="1" ht="15.75" x14ac:dyDescent="0.25">
      <c r="BQ7" s="12" t="s">
        <v>5</v>
      </c>
      <c r="BR7" s="27" t="s">
        <v>53</v>
      </c>
      <c r="BS7" s="27"/>
      <c r="BT7" s="27"/>
      <c r="BU7" s="27"/>
      <c r="BV7" s="27"/>
      <c r="BW7" s="27"/>
      <c r="BX7" s="27"/>
      <c r="BY7" s="27"/>
      <c r="BZ7" s="27"/>
      <c r="CA7" s="27"/>
      <c r="CB7" s="27"/>
      <c r="CC7" s="27"/>
      <c r="CD7" s="27"/>
      <c r="CE7" s="27"/>
      <c r="CF7" s="27"/>
      <c r="CG7" s="27"/>
      <c r="CH7" s="27"/>
      <c r="CI7" s="27"/>
      <c r="CJ7" s="28">
        <v>20</v>
      </c>
      <c r="CK7" s="28"/>
      <c r="CL7" s="28"/>
      <c r="CM7" s="28"/>
      <c r="CN7" s="29" t="s">
        <v>6</v>
      </c>
      <c r="CO7" s="29"/>
      <c r="CP7" s="29"/>
      <c r="CQ7" s="29"/>
      <c r="CR7" s="13" t="s">
        <v>7</v>
      </c>
      <c r="CV7" s="13"/>
      <c r="CW7" s="13"/>
      <c r="CX7" s="13"/>
    </row>
    <row r="8" spans="1:161" s="14" customFormat="1" ht="11.25" x14ac:dyDescent="0.2">
      <c r="BR8" s="20" t="s">
        <v>8</v>
      </c>
      <c r="BS8" s="20"/>
      <c r="BT8" s="20"/>
      <c r="BU8" s="20"/>
      <c r="BV8" s="20"/>
      <c r="BW8" s="20"/>
      <c r="BX8" s="20"/>
      <c r="BY8" s="20"/>
      <c r="BZ8" s="20"/>
      <c r="CA8" s="20"/>
      <c r="CB8" s="20"/>
      <c r="CC8" s="20"/>
      <c r="CD8" s="20"/>
      <c r="CE8" s="20"/>
      <c r="CF8" s="20"/>
      <c r="CG8" s="20"/>
      <c r="CH8" s="20"/>
      <c r="CI8" s="20"/>
    </row>
    <row r="9" spans="1:161" x14ac:dyDescent="0.25">
      <c r="A9" s="21" t="s">
        <v>54</v>
      </c>
      <c r="B9" s="21"/>
      <c r="C9" s="21"/>
      <c r="D9" s="21"/>
      <c r="E9" s="21"/>
      <c r="F9" s="21"/>
      <c r="G9" s="21"/>
      <c r="H9" s="21"/>
      <c r="I9" s="21"/>
      <c r="J9" s="21"/>
      <c r="K9" s="21"/>
      <c r="L9" s="21"/>
      <c r="M9" s="21"/>
      <c r="N9" s="21"/>
      <c r="O9" s="21"/>
      <c r="P9" s="21"/>
      <c r="Q9" s="21"/>
      <c r="R9" s="21"/>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row>
    <row r="10" spans="1:161" s="16" customFormat="1" ht="11.25" x14ac:dyDescent="0.2">
      <c r="A10" s="20" t="s">
        <v>9</v>
      </c>
      <c r="B10" s="20"/>
      <c r="C10" s="20"/>
      <c r="D10" s="20"/>
      <c r="E10" s="20"/>
      <c r="F10" s="20"/>
      <c r="G10" s="20"/>
      <c r="H10" s="20"/>
      <c r="I10" s="20"/>
      <c r="J10" s="20"/>
      <c r="K10" s="20"/>
      <c r="L10" s="20"/>
      <c r="M10" s="20"/>
      <c r="N10" s="20"/>
      <c r="O10" s="20"/>
      <c r="P10" s="20"/>
      <c r="Q10" s="20"/>
      <c r="R10" s="20"/>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row>
    <row r="11" spans="1:161" s="16" customFormat="1" ht="11.25" x14ac:dyDescent="0.2"/>
    <row r="12" spans="1:161" s="17" customFormat="1" ht="42.75" customHeight="1" x14ac:dyDescent="0.25">
      <c r="A12" s="22" t="s">
        <v>10</v>
      </c>
      <c r="B12" s="22"/>
      <c r="C12" s="22"/>
      <c r="D12" s="22"/>
      <c r="E12" s="22"/>
      <c r="F12" s="22"/>
      <c r="G12" s="22"/>
      <c r="H12" s="22"/>
      <c r="I12" s="22"/>
      <c r="J12" s="22"/>
      <c r="K12" s="22"/>
      <c r="L12" s="22"/>
      <c r="M12" s="22"/>
      <c r="N12" s="22"/>
      <c r="O12" s="22"/>
      <c r="P12" s="22"/>
      <c r="Q12" s="22"/>
      <c r="R12" s="22"/>
      <c r="S12" s="22"/>
      <c r="T12" s="22"/>
      <c r="U12" s="22"/>
      <c r="V12" s="22" t="s">
        <v>11</v>
      </c>
      <c r="W12" s="22"/>
      <c r="X12" s="22"/>
      <c r="Y12" s="22"/>
      <c r="Z12" s="22"/>
      <c r="AA12" s="22"/>
      <c r="AB12" s="22"/>
      <c r="AC12" s="22"/>
      <c r="AD12" s="22"/>
      <c r="AE12" s="22"/>
      <c r="AF12" s="22"/>
      <c r="AG12" s="22"/>
      <c r="AH12" s="22"/>
      <c r="AI12" s="22"/>
      <c r="AJ12" s="22"/>
      <c r="AK12" s="22"/>
      <c r="AL12" s="22"/>
      <c r="AM12" s="22"/>
      <c r="AN12" s="22"/>
      <c r="AO12" s="22"/>
      <c r="AP12" s="22"/>
      <c r="AQ12" s="22" t="s">
        <v>12</v>
      </c>
      <c r="AR12" s="22"/>
      <c r="AS12" s="22"/>
      <c r="AT12" s="22"/>
      <c r="AU12" s="22"/>
      <c r="AV12" s="22"/>
      <c r="AW12" s="22"/>
      <c r="AX12" s="22"/>
      <c r="AY12" s="22"/>
      <c r="AZ12" s="22"/>
      <c r="BA12" s="22"/>
      <c r="BB12" s="22"/>
      <c r="BC12" s="22"/>
      <c r="BD12" s="22"/>
      <c r="BE12" s="22"/>
      <c r="BF12" s="22"/>
      <c r="BG12" s="22"/>
      <c r="BH12" s="22"/>
      <c r="BI12" s="22"/>
      <c r="BJ12" s="22"/>
      <c r="BK12" s="23" t="s">
        <v>13</v>
      </c>
      <c r="BL12" s="23"/>
      <c r="BM12" s="23"/>
      <c r="BN12" s="23"/>
      <c r="BO12" s="23"/>
      <c r="BP12" s="23"/>
      <c r="BQ12" s="23"/>
      <c r="BR12" s="23"/>
      <c r="BS12" s="23"/>
      <c r="BT12" s="23"/>
      <c r="BU12" s="23"/>
      <c r="BV12" s="23"/>
      <c r="BW12" s="23"/>
      <c r="BX12" s="23"/>
      <c r="BY12" s="23"/>
      <c r="BZ12" s="23"/>
      <c r="CA12" s="23"/>
      <c r="CB12" s="23"/>
      <c r="CC12" s="22" t="s">
        <v>14</v>
      </c>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t="s">
        <v>15</v>
      </c>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t="s">
        <v>16</v>
      </c>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row>
    <row r="13" spans="1:161" s="18" customFormat="1" ht="14.25" customHeight="1" x14ac:dyDescent="0.25">
      <c r="A13" s="30" t="s">
        <v>17</v>
      </c>
      <c r="B13" s="31"/>
      <c r="C13" s="31"/>
      <c r="D13" s="31"/>
      <c r="E13" s="31"/>
      <c r="F13" s="31"/>
      <c r="G13" s="31"/>
      <c r="H13" s="31"/>
      <c r="I13" s="31"/>
      <c r="J13" s="31"/>
      <c r="K13" s="31"/>
      <c r="L13" s="31"/>
      <c r="M13" s="31"/>
      <c r="N13" s="31"/>
      <c r="O13" s="31"/>
      <c r="P13" s="31"/>
      <c r="Q13" s="31"/>
      <c r="R13" s="31"/>
      <c r="S13" s="31"/>
      <c r="T13" s="31"/>
      <c r="U13" s="31"/>
      <c r="V13" s="30" t="s">
        <v>18</v>
      </c>
      <c r="W13" s="31"/>
      <c r="X13" s="31"/>
      <c r="Y13" s="31"/>
      <c r="Z13" s="31"/>
      <c r="AA13" s="31"/>
      <c r="AB13" s="31"/>
      <c r="AC13" s="31"/>
      <c r="AD13" s="31"/>
      <c r="AE13" s="31"/>
      <c r="AF13" s="31"/>
      <c r="AG13" s="31"/>
      <c r="AH13" s="31"/>
      <c r="AI13" s="31"/>
      <c r="AJ13" s="31"/>
      <c r="AK13" s="31"/>
      <c r="AL13" s="31"/>
      <c r="AM13" s="31"/>
      <c r="AN13" s="31"/>
      <c r="AO13" s="31"/>
      <c r="AP13" s="31"/>
      <c r="AQ13" s="30" t="s">
        <v>19</v>
      </c>
      <c r="AR13" s="31"/>
      <c r="AS13" s="31"/>
      <c r="AT13" s="31"/>
      <c r="AU13" s="31"/>
      <c r="AV13" s="31"/>
      <c r="AW13" s="31"/>
      <c r="AX13" s="31"/>
      <c r="AY13" s="31"/>
      <c r="AZ13" s="31"/>
      <c r="BA13" s="31"/>
      <c r="BB13" s="31"/>
      <c r="BC13" s="31"/>
      <c r="BD13" s="31"/>
      <c r="BE13" s="31"/>
      <c r="BF13" s="31"/>
      <c r="BG13" s="31"/>
      <c r="BH13" s="31"/>
      <c r="BI13" s="31"/>
      <c r="BJ13" s="31"/>
      <c r="BK13" s="30" t="s">
        <v>20</v>
      </c>
      <c r="BL13" s="31"/>
      <c r="BM13" s="31"/>
      <c r="BN13" s="31"/>
      <c r="BO13" s="31"/>
      <c r="BP13" s="31"/>
      <c r="BQ13" s="31"/>
      <c r="BR13" s="31"/>
      <c r="BS13" s="31"/>
      <c r="BT13" s="31"/>
      <c r="BU13" s="31"/>
      <c r="BV13" s="31"/>
      <c r="BW13" s="31"/>
      <c r="BX13" s="31"/>
      <c r="BY13" s="31"/>
      <c r="BZ13" s="31"/>
      <c r="CA13" s="31"/>
      <c r="CB13" s="31"/>
      <c r="CC13" s="30" t="s">
        <v>21</v>
      </c>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0" t="s">
        <v>22</v>
      </c>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0" t="s">
        <v>23</v>
      </c>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row>
    <row r="14" spans="1:161" s="19" customFormat="1" ht="120.75" customHeight="1" x14ac:dyDescent="0.2">
      <c r="A14" s="32" t="s">
        <v>24</v>
      </c>
      <c r="B14" s="32"/>
      <c r="C14" s="32"/>
      <c r="D14" s="32"/>
      <c r="E14" s="32"/>
      <c r="F14" s="32"/>
      <c r="G14" s="32"/>
      <c r="H14" s="32"/>
      <c r="I14" s="32"/>
      <c r="J14" s="32"/>
      <c r="K14" s="32"/>
      <c r="L14" s="32"/>
      <c r="M14" s="32"/>
      <c r="N14" s="32"/>
      <c r="O14" s="32"/>
      <c r="P14" s="32"/>
      <c r="Q14" s="32"/>
      <c r="R14" s="32"/>
      <c r="S14" s="32"/>
      <c r="T14" s="32"/>
      <c r="U14" s="32"/>
      <c r="V14" s="33" t="s">
        <v>25</v>
      </c>
      <c r="W14" s="34"/>
      <c r="X14" s="34"/>
      <c r="Y14" s="34"/>
      <c r="Z14" s="34"/>
      <c r="AA14" s="34"/>
      <c r="AB14" s="34"/>
      <c r="AC14" s="34"/>
      <c r="AD14" s="34"/>
      <c r="AE14" s="34"/>
      <c r="AF14" s="34"/>
      <c r="AG14" s="34"/>
      <c r="AH14" s="34"/>
      <c r="AI14" s="34"/>
      <c r="AJ14" s="34"/>
      <c r="AK14" s="34"/>
      <c r="AL14" s="34"/>
      <c r="AM14" s="34"/>
      <c r="AN14" s="34"/>
      <c r="AO14" s="34"/>
      <c r="AP14" s="35"/>
      <c r="AQ14" s="36" t="s">
        <v>26</v>
      </c>
      <c r="AR14" s="37"/>
      <c r="AS14" s="37"/>
      <c r="AT14" s="37"/>
      <c r="AU14" s="37"/>
      <c r="AV14" s="37"/>
      <c r="AW14" s="37"/>
      <c r="AX14" s="37"/>
      <c r="AY14" s="37"/>
      <c r="AZ14" s="37"/>
      <c r="BA14" s="37"/>
      <c r="BB14" s="37"/>
      <c r="BC14" s="37"/>
      <c r="BD14" s="37"/>
      <c r="BE14" s="37"/>
      <c r="BF14" s="37"/>
      <c r="BG14" s="37"/>
      <c r="BH14" s="37"/>
      <c r="BI14" s="37"/>
      <c r="BJ14" s="38"/>
      <c r="BK14" s="39" t="s">
        <v>27</v>
      </c>
      <c r="BL14" s="39"/>
      <c r="BM14" s="39"/>
      <c r="BN14" s="39"/>
      <c r="BO14" s="39"/>
      <c r="BP14" s="39"/>
      <c r="BQ14" s="39"/>
      <c r="BR14" s="39"/>
      <c r="BS14" s="39"/>
      <c r="BT14" s="39"/>
      <c r="BU14" s="39"/>
      <c r="BV14" s="39"/>
      <c r="BW14" s="39"/>
      <c r="BX14" s="39"/>
      <c r="BY14" s="39"/>
      <c r="BZ14" s="39"/>
      <c r="CA14" s="39"/>
      <c r="CB14" s="39"/>
      <c r="CC14" s="40">
        <f>200.5/1000</f>
        <v>0.20050000000000001</v>
      </c>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2"/>
      <c r="DB14" s="40">
        <f>131.625/1000</f>
        <v>0.13162499999999999</v>
      </c>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2"/>
      <c r="ED14" s="32">
        <f>CC14-DB14</f>
        <v>6.887500000000002E-2</v>
      </c>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row>
    <row r="15" spans="1:161" s="19" customFormat="1" ht="109.5" customHeight="1" x14ac:dyDescent="0.2">
      <c r="A15" s="32" t="s">
        <v>24</v>
      </c>
      <c r="B15" s="32"/>
      <c r="C15" s="32"/>
      <c r="D15" s="32"/>
      <c r="E15" s="32"/>
      <c r="F15" s="32"/>
      <c r="G15" s="32"/>
      <c r="H15" s="32"/>
      <c r="I15" s="32"/>
      <c r="J15" s="32"/>
      <c r="K15" s="32"/>
      <c r="L15" s="32"/>
      <c r="M15" s="32"/>
      <c r="N15" s="32"/>
      <c r="O15" s="32"/>
      <c r="P15" s="32"/>
      <c r="Q15" s="32"/>
      <c r="R15" s="32"/>
      <c r="S15" s="32"/>
      <c r="T15" s="32"/>
      <c r="U15" s="32"/>
      <c r="V15" s="33" t="s">
        <v>28</v>
      </c>
      <c r="W15" s="34"/>
      <c r="X15" s="34"/>
      <c r="Y15" s="34"/>
      <c r="Z15" s="34"/>
      <c r="AA15" s="34"/>
      <c r="AB15" s="34"/>
      <c r="AC15" s="34"/>
      <c r="AD15" s="34"/>
      <c r="AE15" s="34"/>
      <c r="AF15" s="34"/>
      <c r="AG15" s="34"/>
      <c r="AH15" s="34"/>
      <c r="AI15" s="34"/>
      <c r="AJ15" s="34"/>
      <c r="AK15" s="34"/>
      <c r="AL15" s="34"/>
      <c r="AM15" s="34"/>
      <c r="AN15" s="34"/>
      <c r="AO15" s="34"/>
      <c r="AP15" s="35"/>
      <c r="AQ15" s="36" t="s">
        <v>29</v>
      </c>
      <c r="AR15" s="37"/>
      <c r="AS15" s="37"/>
      <c r="AT15" s="37"/>
      <c r="AU15" s="37"/>
      <c r="AV15" s="37"/>
      <c r="AW15" s="37"/>
      <c r="AX15" s="37"/>
      <c r="AY15" s="37"/>
      <c r="AZ15" s="37"/>
      <c r="BA15" s="37"/>
      <c r="BB15" s="37"/>
      <c r="BC15" s="37"/>
      <c r="BD15" s="37"/>
      <c r="BE15" s="37"/>
      <c r="BF15" s="37"/>
      <c r="BG15" s="37"/>
      <c r="BH15" s="37"/>
      <c r="BI15" s="37"/>
      <c r="BJ15" s="38"/>
      <c r="BK15" s="39" t="s">
        <v>30</v>
      </c>
      <c r="BL15" s="39"/>
      <c r="BM15" s="39"/>
      <c r="BN15" s="39"/>
      <c r="BO15" s="39"/>
      <c r="BP15" s="39"/>
      <c r="BQ15" s="39"/>
      <c r="BR15" s="39"/>
      <c r="BS15" s="39"/>
      <c r="BT15" s="39"/>
      <c r="BU15" s="39"/>
      <c r="BV15" s="39"/>
      <c r="BW15" s="39"/>
      <c r="BX15" s="39"/>
      <c r="BY15" s="39"/>
      <c r="BZ15" s="39"/>
      <c r="CA15" s="39"/>
      <c r="CB15" s="39"/>
      <c r="CC15" s="40">
        <f>0.1/1000</f>
        <v>1E-4</v>
      </c>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2"/>
      <c r="DB15" s="40">
        <v>0</v>
      </c>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2"/>
      <c r="ED15" s="32">
        <f t="shared" ref="ED15:ED24" si="0">CC15-DB15</f>
        <v>1E-4</v>
      </c>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row>
    <row r="16" spans="1:161" s="19" customFormat="1" ht="120" customHeight="1" x14ac:dyDescent="0.2">
      <c r="A16" s="32" t="s">
        <v>24</v>
      </c>
      <c r="B16" s="32"/>
      <c r="C16" s="32"/>
      <c r="D16" s="32"/>
      <c r="E16" s="32"/>
      <c r="F16" s="32"/>
      <c r="G16" s="32"/>
      <c r="H16" s="32"/>
      <c r="I16" s="32"/>
      <c r="J16" s="32"/>
      <c r="K16" s="32"/>
      <c r="L16" s="32"/>
      <c r="M16" s="32"/>
      <c r="N16" s="32"/>
      <c r="O16" s="32"/>
      <c r="P16" s="32"/>
      <c r="Q16" s="32"/>
      <c r="R16" s="32"/>
      <c r="S16" s="32"/>
      <c r="T16" s="32"/>
      <c r="U16" s="32"/>
      <c r="V16" s="33" t="s">
        <v>31</v>
      </c>
      <c r="W16" s="34"/>
      <c r="X16" s="34"/>
      <c r="Y16" s="34"/>
      <c r="Z16" s="34"/>
      <c r="AA16" s="34"/>
      <c r="AB16" s="34"/>
      <c r="AC16" s="34"/>
      <c r="AD16" s="34"/>
      <c r="AE16" s="34"/>
      <c r="AF16" s="34"/>
      <c r="AG16" s="34"/>
      <c r="AH16" s="34"/>
      <c r="AI16" s="34"/>
      <c r="AJ16" s="34"/>
      <c r="AK16" s="34"/>
      <c r="AL16" s="34"/>
      <c r="AM16" s="34"/>
      <c r="AN16" s="34"/>
      <c r="AO16" s="34"/>
      <c r="AP16" s="35"/>
      <c r="AQ16" s="36" t="s">
        <v>32</v>
      </c>
      <c r="AR16" s="37"/>
      <c r="AS16" s="37"/>
      <c r="AT16" s="37"/>
      <c r="AU16" s="37"/>
      <c r="AV16" s="37"/>
      <c r="AW16" s="37"/>
      <c r="AX16" s="37"/>
      <c r="AY16" s="37"/>
      <c r="AZ16" s="37"/>
      <c r="BA16" s="37"/>
      <c r="BB16" s="37"/>
      <c r="BC16" s="37"/>
      <c r="BD16" s="37"/>
      <c r="BE16" s="37"/>
      <c r="BF16" s="37"/>
      <c r="BG16" s="37"/>
      <c r="BH16" s="37"/>
      <c r="BI16" s="37"/>
      <c r="BJ16" s="38"/>
      <c r="BK16" s="39" t="s">
        <v>30</v>
      </c>
      <c r="BL16" s="39"/>
      <c r="BM16" s="39"/>
      <c r="BN16" s="39"/>
      <c r="BO16" s="39"/>
      <c r="BP16" s="39"/>
      <c r="BQ16" s="39"/>
      <c r="BR16" s="39"/>
      <c r="BS16" s="39"/>
      <c r="BT16" s="39"/>
      <c r="BU16" s="39"/>
      <c r="BV16" s="39"/>
      <c r="BW16" s="39"/>
      <c r="BX16" s="39"/>
      <c r="BY16" s="39"/>
      <c r="BZ16" s="39"/>
      <c r="CA16" s="39"/>
      <c r="CB16" s="39"/>
      <c r="CC16" s="40">
        <f>5.5/1000</f>
        <v>5.4999999999999997E-3</v>
      </c>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2"/>
      <c r="DB16" s="40">
        <f>11.04/1000</f>
        <v>1.1039999999999999E-2</v>
      </c>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2"/>
      <c r="ED16" s="32">
        <f t="shared" si="0"/>
        <v>-5.5399999999999998E-3</v>
      </c>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row>
    <row r="17" spans="1:161" s="19" customFormat="1" ht="117.75" customHeight="1" x14ac:dyDescent="0.2">
      <c r="A17" s="32" t="s">
        <v>24</v>
      </c>
      <c r="B17" s="32"/>
      <c r="C17" s="32"/>
      <c r="D17" s="32"/>
      <c r="E17" s="32"/>
      <c r="F17" s="32"/>
      <c r="G17" s="32"/>
      <c r="H17" s="32"/>
      <c r="I17" s="32"/>
      <c r="J17" s="32"/>
      <c r="K17" s="32"/>
      <c r="L17" s="32"/>
      <c r="M17" s="32"/>
      <c r="N17" s="32"/>
      <c r="O17" s="32"/>
      <c r="P17" s="32"/>
      <c r="Q17" s="32"/>
      <c r="R17" s="32"/>
      <c r="S17" s="32"/>
      <c r="T17" s="32"/>
      <c r="U17" s="32"/>
      <c r="V17" s="33" t="s">
        <v>33</v>
      </c>
      <c r="W17" s="34"/>
      <c r="X17" s="34"/>
      <c r="Y17" s="34"/>
      <c r="Z17" s="34"/>
      <c r="AA17" s="34"/>
      <c r="AB17" s="34"/>
      <c r="AC17" s="34"/>
      <c r="AD17" s="34"/>
      <c r="AE17" s="34"/>
      <c r="AF17" s="34"/>
      <c r="AG17" s="34"/>
      <c r="AH17" s="34"/>
      <c r="AI17" s="34"/>
      <c r="AJ17" s="34"/>
      <c r="AK17" s="34"/>
      <c r="AL17" s="34"/>
      <c r="AM17" s="34"/>
      <c r="AN17" s="34"/>
      <c r="AO17" s="34"/>
      <c r="AP17" s="35"/>
      <c r="AQ17" s="36" t="s">
        <v>34</v>
      </c>
      <c r="AR17" s="37"/>
      <c r="AS17" s="37"/>
      <c r="AT17" s="37"/>
      <c r="AU17" s="37"/>
      <c r="AV17" s="37"/>
      <c r="AW17" s="37"/>
      <c r="AX17" s="37"/>
      <c r="AY17" s="37"/>
      <c r="AZ17" s="37"/>
      <c r="BA17" s="37"/>
      <c r="BB17" s="37"/>
      <c r="BC17" s="37"/>
      <c r="BD17" s="37"/>
      <c r="BE17" s="37"/>
      <c r="BF17" s="37"/>
      <c r="BG17" s="37"/>
      <c r="BH17" s="37"/>
      <c r="BI17" s="37"/>
      <c r="BJ17" s="38"/>
      <c r="BK17" s="39" t="s">
        <v>27</v>
      </c>
      <c r="BL17" s="39"/>
      <c r="BM17" s="39"/>
      <c r="BN17" s="39"/>
      <c r="BO17" s="39"/>
      <c r="BP17" s="39"/>
      <c r="BQ17" s="39"/>
      <c r="BR17" s="39"/>
      <c r="BS17" s="39"/>
      <c r="BT17" s="39"/>
      <c r="BU17" s="39"/>
      <c r="BV17" s="39"/>
      <c r="BW17" s="39"/>
      <c r="BX17" s="39"/>
      <c r="BY17" s="39"/>
      <c r="BZ17" s="39"/>
      <c r="CA17" s="39"/>
      <c r="CB17" s="39"/>
      <c r="CC17" s="40">
        <f>500/1000</f>
        <v>0.5</v>
      </c>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2"/>
      <c r="DB17" s="40">
        <f>705.484/1000</f>
        <v>0.705484</v>
      </c>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2"/>
      <c r="ED17" s="32">
        <f t="shared" si="0"/>
        <v>-0.205484</v>
      </c>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row>
    <row r="18" spans="1:161" s="19" customFormat="1" ht="60" customHeight="1" x14ac:dyDescent="0.2">
      <c r="A18" s="32" t="s">
        <v>24</v>
      </c>
      <c r="B18" s="32"/>
      <c r="C18" s="32"/>
      <c r="D18" s="32"/>
      <c r="E18" s="32"/>
      <c r="F18" s="32"/>
      <c r="G18" s="32"/>
      <c r="H18" s="32"/>
      <c r="I18" s="32"/>
      <c r="J18" s="32"/>
      <c r="K18" s="32"/>
      <c r="L18" s="32"/>
      <c r="M18" s="32"/>
      <c r="N18" s="32"/>
      <c r="O18" s="32"/>
      <c r="P18" s="32"/>
      <c r="Q18" s="32"/>
      <c r="R18" s="32"/>
      <c r="S18" s="32"/>
      <c r="T18" s="32"/>
      <c r="U18" s="32"/>
      <c r="V18" s="33" t="s">
        <v>35</v>
      </c>
      <c r="W18" s="34"/>
      <c r="X18" s="34"/>
      <c r="Y18" s="34"/>
      <c r="Z18" s="34"/>
      <c r="AA18" s="34"/>
      <c r="AB18" s="34"/>
      <c r="AC18" s="34"/>
      <c r="AD18" s="34"/>
      <c r="AE18" s="34"/>
      <c r="AF18" s="34"/>
      <c r="AG18" s="34"/>
      <c r="AH18" s="34"/>
      <c r="AI18" s="34"/>
      <c r="AJ18" s="34"/>
      <c r="AK18" s="34"/>
      <c r="AL18" s="34"/>
      <c r="AM18" s="34"/>
      <c r="AN18" s="34"/>
      <c r="AO18" s="34"/>
      <c r="AP18" s="35"/>
      <c r="AQ18" s="36" t="s">
        <v>36</v>
      </c>
      <c r="AR18" s="37"/>
      <c r="AS18" s="37"/>
      <c r="AT18" s="37"/>
      <c r="AU18" s="37"/>
      <c r="AV18" s="37"/>
      <c r="AW18" s="37"/>
      <c r="AX18" s="37"/>
      <c r="AY18" s="37"/>
      <c r="AZ18" s="37"/>
      <c r="BA18" s="37"/>
      <c r="BB18" s="37"/>
      <c r="BC18" s="37"/>
      <c r="BD18" s="37"/>
      <c r="BE18" s="37"/>
      <c r="BF18" s="37"/>
      <c r="BG18" s="37"/>
      <c r="BH18" s="37"/>
      <c r="BI18" s="37"/>
      <c r="BJ18" s="38"/>
      <c r="BK18" s="39" t="s">
        <v>37</v>
      </c>
      <c r="BL18" s="39"/>
      <c r="BM18" s="39"/>
      <c r="BN18" s="39"/>
      <c r="BO18" s="39"/>
      <c r="BP18" s="39"/>
      <c r="BQ18" s="39"/>
      <c r="BR18" s="39"/>
      <c r="BS18" s="39"/>
      <c r="BT18" s="39"/>
      <c r="BU18" s="39"/>
      <c r="BV18" s="39"/>
      <c r="BW18" s="39"/>
      <c r="BX18" s="39"/>
      <c r="BY18" s="39"/>
      <c r="BZ18" s="39"/>
      <c r="CA18" s="39"/>
      <c r="CB18" s="39"/>
      <c r="CC18" s="40">
        <f>7600/1000</f>
        <v>7.6</v>
      </c>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2"/>
      <c r="DB18" s="40">
        <f>5118.049/1000</f>
        <v>5.1180490000000001</v>
      </c>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2"/>
      <c r="ED18" s="32">
        <f t="shared" si="0"/>
        <v>2.4819509999999996</v>
      </c>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row>
    <row r="19" spans="1:161" s="19" customFormat="1" ht="60" customHeight="1" x14ac:dyDescent="0.2">
      <c r="A19" s="32" t="s">
        <v>24</v>
      </c>
      <c r="B19" s="32"/>
      <c r="C19" s="32"/>
      <c r="D19" s="32"/>
      <c r="E19" s="32"/>
      <c r="F19" s="32"/>
      <c r="G19" s="32"/>
      <c r="H19" s="32"/>
      <c r="I19" s="32"/>
      <c r="J19" s="32"/>
      <c r="K19" s="32"/>
      <c r="L19" s="32"/>
      <c r="M19" s="32"/>
      <c r="N19" s="32"/>
      <c r="O19" s="32"/>
      <c r="P19" s="32"/>
      <c r="Q19" s="32"/>
      <c r="R19" s="32"/>
      <c r="S19" s="32"/>
      <c r="T19" s="32"/>
      <c r="U19" s="32"/>
      <c r="V19" s="33" t="s">
        <v>38</v>
      </c>
      <c r="W19" s="34"/>
      <c r="X19" s="34"/>
      <c r="Y19" s="34"/>
      <c r="Z19" s="34"/>
      <c r="AA19" s="34"/>
      <c r="AB19" s="34"/>
      <c r="AC19" s="34"/>
      <c r="AD19" s="34"/>
      <c r="AE19" s="34"/>
      <c r="AF19" s="34"/>
      <c r="AG19" s="34"/>
      <c r="AH19" s="34"/>
      <c r="AI19" s="34"/>
      <c r="AJ19" s="34"/>
      <c r="AK19" s="34"/>
      <c r="AL19" s="34"/>
      <c r="AM19" s="34"/>
      <c r="AN19" s="34"/>
      <c r="AO19" s="34"/>
      <c r="AP19" s="35"/>
      <c r="AQ19" s="36" t="s">
        <v>39</v>
      </c>
      <c r="AR19" s="37"/>
      <c r="AS19" s="37"/>
      <c r="AT19" s="37"/>
      <c r="AU19" s="37"/>
      <c r="AV19" s="37"/>
      <c r="AW19" s="37"/>
      <c r="AX19" s="37"/>
      <c r="AY19" s="37"/>
      <c r="AZ19" s="37"/>
      <c r="BA19" s="37"/>
      <c r="BB19" s="37"/>
      <c r="BC19" s="37"/>
      <c r="BD19" s="37"/>
      <c r="BE19" s="37"/>
      <c r="BF19" s="37"/>
      <c r="BG19" s="37"/>
      <c r="BH19" s="37"/>
      <c r="BI19" s="37"/>
      <c r="BJ19" s="38"/>
      <c r="BK19" s="39" t="s">
        <v>30</v>
      </c>
      <c r="BL19" s="39"/>
      <c r="BM19" s="39"/>
      <c r="BN19" s="39"/>
      <c r="BO19" s="39"/>
      <c r="BP19" s="39"/>
      <c r="BQ19" s="39"/>
      <c r="BR19" s="39"/>
      <c r="BS19" s="39"/>
      <c r="BT19" s="39"/>
      <c r="BU19" s="39"/>
      <c r="BV19" s="39"/>
      <c r="BW19" s="39"/>
      <c r="BX19" s="39"/>
      <c r="BY19" s="39"/>
      <c r="BZ19" s="39"/>
      <c r="CA19" s="39"/>
      <c r="CB19" s="39"/>
      <c r="CC19" s="40">
        <f>0/1000</f>
        <v>0</v>
      </c>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2"/>
      <c r="DB19" s="40">
        <f>0/1000</f>
        <v>0</v>
      </c>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2"/>
      <c r="ED19" s="32">
        <f t="shared" si="0"/>
        <v>0</v>
      </c>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row>
    <row r="20" spans="1:161" s="19" customFormat="1" ht="121.5" customHeight="1" x14ac:dyDescent="0.2">
      <c r="A20" s="32" t="s">
        <v>24</v>
      </c>
      <c r="B20" s="32"/>
      <c r="C20" s="32"/>
      <c r="D20" s="32"/>
      <c r="E20" s="32"/>
      <c r="F20" s="32"/>
      <c r="G20" s="32"/>
      <c r="H20" s="32"/>
      <c r="I20" s="32"/>
      <c r="J20" s="32"/>
      <c r="K20" s="32"/>
      <c r="L20" s="32"/>
      <c r="M20" s="32"/>
      <c r="N20" s="32"/>
      <c r="O20" s="32"/>
      <c r="P20" s="32"/>
      <c r="Q20" s="32"/>
      <c r="R20" s="32"/>
      <c r="S20" s="32"/>
      <c r="T20" s="32"/>
      <c r="U20" s="32"/>
      <c r="V20" s="33" t="s">
        <v>40</v>
      </c>
      <c r="W20" s="34"/>
      <c r="X20" s="34"/>
      <c r="Y20" s="34"/>
      <c r="Z20" s="34"/>
      <c r="AA20" s="34"/>
      <c r="AB20" s="34"/>
      <c r="AC20" s="34"/>
      <c r="AD20" s="34"/>
      <c r="AE20" s="34"/>
      <c r="AF20" s="34"/>
      <c r="AG20" s="34"/>
      <c r="AH20" s="34"/>
      <c r="AI20" s="34"/>
      <c r="AJ20" s="34"/>
      <c r="AK20" s="34"/>
      <c r="AL20" s="34"/>
      <c r="AM20" s="34"/>
      <c r="AN20" s="34"/>
      <c r="AO20" s="34"/>
      <c r="AP20" s="35"/>
      <c r="AQ20" s="36" t="s">
        <v>55</v>
      </c>
      <c r="AR20" s="37"/>
      <c r="AS20" s="37"/>
      <c r="AT20" s="37"/>
      <c r="AU20" s="37"/>
      <c r="AV20" s="37"/>
      <c r="AW20" s="37"/>
      <c r="AX20" s="37"/>
      <c r="AY20" s="37"/>
      <c r="AZ20" s="37"/>
      <c r="BA20" s="37"/>
      <c r="BB20" s="37"/>
      <c r="BC20" s="37"/>
      <c r="BD20" s="37"/>
      <c r="BE20" s="37"/>
      <c r="BF20" s="37"/>
      <c r="BG20" s="37"/>
      <c r="BH20" s="37"/>
      <c r="BI20" s="37"/>
      <c r="BJ20" s="38"/>
      <c r="BK20" s="39" t="s">
        <v>30</v>
      </c>
      <c r="BL20" s="39"/>
      <c r="BM20" s="39"/>
      <c r="BN20" s="39"/>
      <c r="BO20" s="39"/>
      <c r="BP20" s="39"/>
      <c r="BQ20" s="39"/>
      <c r="BR20" s="39"/>
      <c r="BS20" s="39"/>
      <c r="BT20" s="39"/>
      <c r="BU20" s="39"/>
      <c r="BV20" s="39"/>
      <c r="BW20" s="39"/>
      <c r="BX20" s="39"/>
      <c r="BY20" s="39"/>
      <c r="BZ20" s="39"/>
      <c r="CA20" s="39"/>
      <c r="CB20" s="39"/>
      <c r="CC20" s="40">
        <f>12.313/1000</f>
        <v>1.2313000000000001E-2</v>
      </c>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2"/>
      <c r="DB20" s="40">
        <f>2.601/1000</f>
        <v>2.601E-3</v>
      </c>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2"/>
      <c r="ED20" s="32">
        <f t="shared" si="0"/>
        <v>9.7120000000000019E-3</v>
      </c>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row>
    <row r="21" spans="1:161" s="19" customFormat="1" ht="135.75" customHeight="1" x14ac:dyDescent="0.25">
      <c r="A21" s="32" t="s">
        <v>24</v>
      </c>
      <c r="B21" s="32"/>
      <c r="C21" s="32"/>
      <c r="D21" s="32"/>
      <c r="E21" s="32"/>
      <c r="F21" s="32"/>
      <c r="G21" s="32"/>
      <c r="H21" s="32"/>
      <c r="I21" s="32"/>
      <c r="J21" s="32"/>
      <c r="K21" s="32"/>
      <c r="L21" s="32"/>
      <c r="M21" s="32"/>
      <c r="N21" s="32"/>
      <c r="O21" s="32"/>
      <c r="P21" s="32"/>
      <c r="Q21" s="32"/>
      <c r="R21" s="32"/>
      <c r="S21" s="32"/>
      <c r="T21" s="32"/>
      <c r="U21" s="32"/>
      <c r="V21" s="43" t="s">
        <v>41</v>
      </c>
      <c r="W21" s="44"/>
      <c r="X21" s="44"/>
      <c r="Y21" s="44"/>
      <c r="Z21" s="44"/>
      <c r="AA21" s="44"/>
      <c r="AB21" s="44"/>
      <c r="AC21" s="44"/>
      <c r="AD21" s="44"/>
      <c r="AE21" s="44"/>
      <c r="AF21" s="44"/>
      <c r="AG21" s="44"/>
      <c r="AH21" s="44"/>
      <c r="AI21" s="44"/>
      <c r="AJ21" s="44"/>
      <c r="AK21" s="44"/>
      <c r="AL21" s="44"/>
      <c r="AM21" s="44"/>
      <c r="AN21" s="44"/>
      <c r="AO21" s="44"/>
      <c r="AP21" s="45"/>
      <c r="AQ21" s="36" t="s">
        <v>42</v>
      </c>
      <c r="AR21" s="37"/>
      <c r="AS21" s="37"/>
      <c r="AT21" s="37"/>
      <c r="AU21" s="37"/>
      <c r="AV21" s="37"/>
      <c r="AW21" s="37"/>
      <c r="AX21" s="37"/>
      <c r="AY21" s="37"/>
      <c r="AZ21" s="37"/>
      <c r="BA21" s="37"/>
      <c r="BB21" s="37"/>
      <c r="BC21" s="37"/>
      <c r="BD21" s="37"/>
      <c r="BE21" s="37"/>
      <c r="BF21" s="37"/>
      <c r="BG21" s="37"/>
      <c r="BH21" s="37"/>
      <c r="BI21" s="37"/>
      <c r="BJ21" s="38"/>
      <c r="BK21" s="46" t="s">
        <v>30</v>
      </c>
      <c r="BL21" s="47"/>
      <c r="BM21" s="47"/>
      <c r="BN21" s="47"/>
      <c r="BO21" s="47"/>
      <c r="BP21" s="47"/>
      <c r="BQ21" s="47"/>
      <c r="BR21" s="47"/>
      <c r="BS21" s="47"/>
      <c r="BT21" s="47"/>
      <c r="BU21" s="47"/>
      <c r="BV21" s="47"/>
      <c r="BW21" s="47"/>
      <c r="BX21" s="47"/>
      <c r="BY21" s="47"/>
      <c r="BZ21" s="47"/>
      <c r="CA21" s="47"/>
      <c r="CB21" s="48"/>
      <c r="CC21" s="40">
        <f>15.287/1000</f>
        <v>1.5287E-2</v>
      </c>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2"/>
      <c r="DB21" s="40">
        <f>24.755/1000</f>
        <v>2.4754999999999999E-2</v>
      </c>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2"/>
      <c r="ED21" s="32">
        <f t="shared" si="0"/>
        <v>-9.467999999999999E-3</v>
      </c>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row>
    <row r="22" spans="1:161" s="19" customFormat="1" ht="134.25" customHeight="1" x14ac:dyDescent="0.25">
      <c r="A22" s="32" t="s">
        <v>24</v>
      </c>
      <c r="B22" s="32"/>
      <c r="C22" s="32"/>
      <c r="D22" s="32"/>
      <c r="E22" s="32"/>
      <c r="F22" s="32"/>
      <c r="G22" s="32"/>
      <c r="H22" s="32"/>
      <c r="I22" s="32"/>
      <c r="J22" s="32"/>
      <c r="K22" s="32"/>
      <c r="L22" s="32"/>
      <c r="M22" s="32"/>
      <c r="N22" s="32"/>
      <c r="O22" s="32"/>
      <c r="P22" s="32"/>
      <c r="Q22" s="32"/>
      <c r="R22" s="32"/>
      <c r="S22" s="32"/>
      <c r="T22" s="32"/>
      <c r="U22" s="32"/>
      <c r="V22" s="43" t="s">
        <v>41</v>
      </c>
      <c r="W22" s="44"/>
      <c r="X22" s="44"/>
      <c r="Y22" s="44"/>
      <c r="Z22" s="44"/>
      <c r="AA22" s="44"/>
      <c r="AB22" s="44"/>
      <c r="AC22" s="44"/>
      <c r="AD22" s="44"/>
      <c r="AE22" s="44"/>
      <c r="AF22" s="44"/>
      <c r="AG22" s="44"/>
      <c r="AH22" s="44"/>
      <c r="AI22" s="44"/>
      <c r="AJ22" s="44"/>
      <c r="AK22" s="44"/>
      <c r="AL22" s="44"/>
      <c r="AM22" s="44"/>
      <c r="AN22" s="44"/>
      <c r="AO22" s="44"/>
      <c r="AP22" s="45"/>
      <c r="AQ22" s="36" t="s">
        <v>42</v>
      </c>
      <c r="AR22" s="37"/>
      <c r="AS22" s="37"/>
      <c r="AT22" s="37"/>
      <c r="AU22" s="37"/>
      <c r="AV22" s="37"/>
      <c r="AW22" s="37"/>
      <c r="AX22" s="37"/>
      <c r="AY22" s="37"/>
      <c r="AZ22" s="37"/>
      <c r="BA22" s="37"/>
      <c r="BB22" s="37"/>
      <c r="BC22" s="37"/>
      <c r="BD22" s="37"/>
      <c r="BE22" s="37"/>
      <c r="BF22" s="37"/>
      <c r="BG22" s="37"/>
      <c r="BH22" s="37"/>
      <c r="BI22" s="37"/>
      <c r="BJ22" s="38"/>
      <c r="BK22" s="46" t="s">
        <v>43</v>
      </c>
      <c r="BL22" s="47"/>
      <c r="BM22" s="47"/>
      <c r="BN22" s="47"/>
      <c r="BO22" s="47"/>
      <c r="BP22" s="47"/>
      <c r="BQ22" s="47"/>
      <c r="BR22" s="47"/>
      <c r="BS22" s="47"/>
      <c r="BT22" s="47"/>
      <c r="BU22" s="47"/>
      <c r="BV22" s="47"/>
      <c r="BW22" s="47"/>
      <c r="BX22" s="47"/>
      <c r="BY22" s="47"/>
      <c r="BZ22" s="47"/>
      <c r="CA22" s="47"/>
      <c r="CB22" s="48"/>
      <c r="CC22" s="40">
        <f>0.5/1000</f>
        <v>5.0000000000000001E-4</v>
      </c>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2"/>
      <c r="DB22" s="40">
        <f>2.602/1000</f>
        <v>2.6019999999999997E-3</v>
      </c>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2"/>
      <c r="ED22" s="32">
        <f>CC22-DB22</f>
        <v>-2.1019999999999997E-3</v>
      </c>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row>
    <row r="23" spans="1:161" s="19" customFormat="1" ht="246" customHeight="1" x14ac:dyDescent="0.2">
      <c r="A23" s="32" t="s">
        <v>24</v>
      </c>
      <c r="B23" s="32"/>
      <c r="C23" s="32"/>
      <c r="D23" s="32"/>
      <c r="E23" s="32"/>
      <c r="F23" s="32"/>
      <c r="G23" s="32"/>
      <c r="H23" s="32"/>
      <c r="I23" s="32"/>
      <c r="J23" s="32"/>
      <c r="K23" s="32"/>
      <c r="L23" s="32"/>
      <c r="M23" s="32"/>
      <c r="N23" s="32"/>
      <c r="O23" s="32"/>
      <c r="P23" s="32"/>
      <c r="Q23" s="32"/>
      <c r="R23" s="32"/>
      <c r="S23" s="32"/>
      <c r="T23" s="32"/>
      <c r="U23" s="32"/>
      <c r="V23" s="33" t="s">
        <v>44</v>
      </c>
      <c r="W23" s="34"/>
      <c r="X23" s="34"/>
      <c r="Y23" s="34"/>
      <c r="Z23" s="34"/>
      <c r="AA23" s="34"/>
      <c r="AB23" s="34"/>
      <c r="AC23" s="34"/>
      <c r="AD23" s="34"/>
      <c r="AE23" s="34"/>
      <c r="AF23" s="34"/>
      <c r="AG23" s="34"/>
      <c r="AH23" s="34"/>
      <c r="AI23" s="34"/>
      <c r="AJ23" s="34"/>
      <c r="AK23" s="34"/>
      <c r="AL23" s="34"/>
      <c r="AM23" s="34"/>
      <c r="AN23" s="34"/>
      <c r="AO23" s="34"/>
      <c r="AP23" s="35"/>
      <c r="AQ23" s="36" t="s">
        <v>42</v>
      </c>
      <c r="AR23" s="37"/>
      <c r="AS23" s="37"/>
      <c r="AT23" s="37"/>
      <c r="AU23" s="37"/>
      <c r="AV23" s="37"/>
      <c r="AW23" s="37"/>
      <c r="AX23" s="37"/>
      <c r="AY23" s="37"/>
      <c r="AZ23" s="37"/>
      <c r="BA23" s="37"/>
      <c r="BB23" s="37"/>
      <c r="BC23" s="37"/>
      <c r="BD23" s="37"/>
      <c r="BE23" s="37"/>
      <c r="BF23" s="37"/>
      <c r="BG23" s="37"/>
      <c r="BH23" s="37"/>
      <c r="BI23" s="37"/>
      <c r="BJ23" s="38"/>
      <c r="BK23" s="46" t="s">
        <v>45</v>
      </c>
      <c r="BL23" s="47"/>
      <c r="BM23" s="47"/>
      <c r="BN23" s="47"/>
      <c r="BO23" s="47"/>
      <c r="BP23" s="47"/>
      <c r="BQ23" s="47"/>
      <c r="BR23" s="47"/>
      <c r="BS23" s="47"/>
      <c r="BT23" s="47"/>
      <c r="BU23" s="47"/>
      <c r="BV23" s="47"/>
      <c r="BW23" s="47"/>
      <c r="BX23" s="47"/>
      <c r="BY23" s="47"/>
      <c r="BZ23" s="47"/>
      <c r="CA23" s="47"/>
      <c r="CB23" s="48"/>
      <c r="CC23" s="40">
        <f>50.595/1000</f>
        <v>5.0595000000000001E-2</v>
      </c>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2"/>
      <c r="DB23" s="40">
        <f>20.302/1000</f>
        <v>2.0302000000000001E-2</v>
      </c>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2"/>
      <c r="ED23" s="32">
        <f t="shared" si="0"/>
        <v>3.0293E-2</v>
      </c>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row>
    <row r="24" spans="1:161" s="19" customFormat="1" ht="135.75" customHeight="1" x14ac:dyDescent="0.25">
      <c r="A24" s="32" t="s">
        <v>24</v>
      </c>
      <c r="B24" s="32"/>
      <c r="C24" s="32"/>
      <c r="D24" s="32"/>
      <c r="E24" s="32"/>
      <c r="F24" s="32"/>
      <c r="G24" s="32"/>
      <c r="H24" s="32"/>
      <c r="I24" s="32"/>
      <c r="J24" s="32"/>
      <c r="K24" s="32"/>
      <c r="L24" s="32"/>
      <c r="M24" s="32"/>
      <c r="N24" s="32"/>
      <c r="O24" s="32"/>
      <c r="P24" s="32"/>
      <c r="Q24" s="32"/>
      <c r="R24" s="32"/>
      <c r="S24" s="32"/>
      <c r="T24" s="32"/>
      <c r="U24" s="32"/>
      <c r="V24" s="43" t="s">
        <v>46</v>
      </c>
      <c r="W24" s="44"/>
      <c r="X24" s="44"/>
      <c r="Y24" s="44"/>
      <c r="Z24" s="44"/>
      <c r="AA24" s="44"/>
      <c r="AB24" s="44"/>
      <c r="AC24" s="44"/>
      <c r="AD24" s="44"/>
      <c r="AE24" s="44"/>
      <c r="AF24" s="44"/>
      <c r="AG24" s="44"/>
      <c r="AH24" s="44"/>
      <c r="AI24" s="44"/>
      <c r="AJ24" s="44"/>
      <c r="AK24" s="44"/>
      <c r="AL24" s="44"/>
      <c r="AM24" s="44"/>
      <c r="AN24" s="44"/>
      <c r="AO24" s="44"/>
      <c r="AP24" s="45"/>
      <c r="AQ24" s="36" t="s">
        <v>42</v>
      </c>
      <c r="AR24" s="37"/>
      <c r="AS24" s="37"/>
      <c r="AT24" s="37"/>
      <c r="AU24" s="37"/>
      <c r="AV24" s="37"/>
      <c r="AW24" s="37"/>
      <c r="AX24" s="37"/>
      <c r="AY24" s="37"/>
      <c r="AZ24" s="37"/>
      <c r="BA24" s="37"/>
      <c r="BB24" s="37"/>
      <c r="BC24" s="37"/>
      <c r="BD24" s="37"/>
      <c r="BE24" s="37"/>
      <c r="BF24" s="37"/>
      <c r="BG24" s="37"/>
      <c r="BH24" s="37"/>
      <c r="BI24" s="37"/>
      <c r="BJ24" s="38"/>
      <c r="BK24" s="39" t="s">
        <v>47</v>
      </c>
      <c r="BL24" s="39"/>
      <c r="BM24" s="39"/>
      <c r="BN24" s="39"/>
      <c r="BO24" s="39"/>
      <c r="BP24" s="39"/>
      <c r="BQ24" s="39"/>
      <c r="BR24" s="39"/>
      <c r="BS24" s="39"/>
      <c r="BT24" s="39"/>
      <c r="BU24" s="39"/>
      <c r="BV24" s="39"/>
      <c r="BW24" s="39"/>
      <c r="BX24" s="39"/>
      <c r="BY24" s="39"/>
      <c r="BZ24" s="39"/>
      <c r="CA24" s="39"/>
      <c r="CB24" s="39"/>
      <c r="CC24" s="40">
        <f>35/1000</f>
        <v>3.5000000000000003E-2</v>
      </c>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2"/>
      <c r="DB24" s="40">
        <f>21.823/1000</f>
        <v>2.1823000000000002E-2</v>
      </c>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2"/>
      <c r="ED24" s="32">
        <f t="shared" si="0"/>
        <v>1.3177000000000001E-2</v>
      </c>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row>
    <row r="25" spans="1:161" s="19" customFormat="1" ht="17.25" customHeight="1" x14ac:dyDescent="0.25">
      <c r="A25" s="32" t="s">
        <v>48</v>
      </c>
      <c r="B25" s="32"/>
      <c r="C25" s="32"/>
      <c r="D25" s="32"/>
      <c r="E25" s="32"/>
      <c r="F25" s="32"/>
      <c r="G25" s="32"/>
      <c r="H25" s="32"/>
      <c r="I25" s="32"/>
      <c r="J25" s="32"/>
      <c r="K25" s="32"/>
      <c r="L25" s="32"/>
      <c r="M25" s="32"/>
      <c r="N25" s="32"/>
      <c r="O25" s="32"/>
      <c r="P25" s="32"/>
      <c r="Q25" s="32"/>
      <c r="R25" s="32"/>
      <c r="S25" s="32"/>
      <c r="T25" s="32"/>
      <c r="U25" s="32"/>
      <c r="V25" s="49"/>
      <c r="W25" s="49"/>
      <c r="X25" s="49"/>
      <c r="Y25" s="49"/>
      <c r="Z25" s="49"/>
      <c r="AA25" s="49"/>
      <c r="AB25" s="49"/>
      <c r="AC25" s="49"/>
      <c r="AD25" s="49"/>
      <c r="AE25" s="49"/>
      <c r="AF25" s="49"/>
      <c r="AG25" s="49"/>
      <c r="AH25" s="49"/>
      <c r="AI25" s="49"/>
      <c r="AJ25" s="49"/>
      <c r="AK25" s="49"/>
      <c r="AL25" s="49"/>
      <c r="AM25" s="49"/>
      <c r="AN25" s="49"/>
      <c r="AO25" s="49"/>
      <c r="AP25" s="49"/>
      <c r="AQ25" s="50"/>
      <c r="AR25" s="50"/>
      <c r="AS25" s="50"/>
      <c r="AT25" s="50"/>
      <c r="AU25" s="50"/>
      <c r="AV25" s="50"/>
      <c r="AW25" s="50"/>
      <c r="AX25" s="50"/>
      <c r="AY25" s="50"/>
      <c r="AZ25" s="50"/>
      <c r="BA25" s="50"/>
      <c r="BB25" s="50"/>
      <c r="BC25" s="50"/>
      <c r="BD25" s="50"/>
      <c r="BE25" s="50"/>
      <c r="BF25" s="50"/>
      <c r="BG25" s="50"/>
      <c r="BH25" s="50"/>
      <c r="BI25" s="50"/>
      <c r="BJ25" s="50"/>
      <c r="BK25" s="51"/>
      <c r="BL25" s="51"/>
      <c r="BM25" s="51"/>
      <c r="BN25" s="51"/>
      <c r="BO25" s="51"/>
      <c r="BP25" s="51"/>
      <c r="BQ25" s="51"/>
      <c r="BR25" s="51"/>
      <c r="BS25" s="51"/>
      <c r="BT25" s="51"/>
      <c r="BU25" s="51"/>
      <c r="BV25" s="51"/>
      <c r="BW25" s="51"/>
      <c r="BX25" s="51"/>
      <c r="BY25" s="51"/>
      <c r="BZ25" s="51"/>
      <c r="CA25" s="51"/>
      <c r="CB25" s="51"/>
      <c r="CC25" s="32">
        <f>SUM(CC14:DA24)</f>
        <v>8.4197950000000006</v>
      </c>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f>SUM(DB14:EC24)</f>
        <v>6.0382810000000013</v>
      </c>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f>SUM(ED14:FE24)</f>
        <v>2.3815139999999997</v>
      </c>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row>
  </sheetData>
  <mergeCells count="107">
    <mergeCell ref="BR8:CI8"/>
    <mergeCell ref="A9:R9"/>
    <mergeCell ref="A10:R10"/>
    <mergeCell ref="A12:U12"/>
    <mergeCell ref="V12:AP12"/>
    <mergeCell ref="AQ12:BJ12"/>
    <mergeCell ref="BK12:CB12"/>
    <mergeCell ref="CC12:DA12"/>
    <mergeCell ref="A4:FE4"/>
    <mergeCell ref="CI5:EO5"/>
    <mergeCell ref="CI6:EO6"/>
    <mergeCell ref="BR7:CI7"/>
    <mergeCell ref="CJ7:CM7"/>
    <mergeCell ref="CN7:CQ7"/>
    <mergeCell ref="DB12:EC12"/>
    <mergeCell ref="ED12:FE12"/>
    <mergeCell ref="A13:U13"/>
    <mergeCell ref="V13:AP13"/>
    <mergeCell ref="AQ13:BJ13"/>
    <mergeCell ref="BK13:CB13"/>
    <mergeCell ref="CC13:DA13"/>
    <mergeCell ref="DB13:EC13"/>
    <mergeCell ref="ED13:FE13"/>
    <mergeCell ref="ED14:FE14"/>
    <mergeCell ref="A15:U15"/>
    <mergeCell ref="V15:AP15"/>
    <mergeCell ref="AQ15:BJ15"/>
    <mergeCell ref="BK15:CB15"/>
    <mergeCell ref="CC15:DA15"/>
    <mergeCell ref="DB15:EC15"/>
    <mergeCell ref="ED15:FE15"/>
    <mergeCell ref="A14:U14"/>
    <mergeCell ref="V14:AP14"/>
    <mergeCell ref="AQ14:BJ14"/>
    <mergeCell ref="BK14:CB14"/>
    <mergeCell ref="CC14:DA14"/>
    <mergeCell ref="DB14:EC14"/>
    <mergeCell ref="ED16:FE16"/>
    <mergeCell ref="A17:U17"/>
    <mergeCell ref="V17:AP17"/>
    <mergeCell ref="AQ17:BJ17"/>
    <mergeCell ref="BK17:CB17"/>
    <mergeCell ref="CC17:DA17"/>
    <mergeCell ref="DB17:EC17"/>
    <mergeCell ref="ED17:FE17"/>
    <mergeCell ref="A16:U16"/>
    <mergeCell ref="V16:AP16"/>
    <mergeCell ref="AQ16:BJ16"/>
    <mergeCell ref="BK16:CB16"/>
    <mergeCell ref="CC16:DA16"/>
    <mergeCell ref="DB16:EC16"/>
    <mergeCell ref="A20:U20"/>
    <mergeCell ref="V20:AP20"/>
    <mergeCell ref="AQ20:BJ20"/>
    <mergeCell ref="BK20:CB20"/>
    <mergeCell ref="CC20:DA20"/>
    <mergeCell ref="DB20:EC20"/>
    <mergeCell ref="ED20:FE20"/>
    <mergeCell ref="ED18:FE18"/>
    <mergeCell ref="A19:U19"/>
    <mergeCell ref="V19:AP19"/>
    <mergeCell ref="AQ19:BJ19"/>
    <mergeCell ref="BK19:CB19"/>
    <mergeCell ref="CC19:DA19"/>
    <mergeCell ref="DB19:EC19"/>
    <mergeCell ref="ED19:FE19"/>
    <mergeCell ref="A18:U18"/>
    <mergeCell ref="V18:AP18"/>
    <mergeCell ref="AQ18:BJ18"/>
    <mergeCell ref="BK18:CB18"/>
    <mergeCell ref="CC18:DA18"/>
    <mergeCell ref="DB18:EC18"/>
    <mergeCell ref="ED21:FE21"/>
    <mergeCell ref="A22:U22"/>
    <mergeCell ref="V22:AP22"/>
    <mergeCell ref="AQ22:BJ22"/>
    <mergeCell ref="BK22:CB22"/>
    <mergeCell ref="CC22:DA22"/>
    <mergeCell ref="DB22:EC22"/>
    <mergeCell ref="ED22:FE22"/>
    <mergeCell ref="A21:U21"/>
    <mergeCell ref="V21:AP21"/>
    <mergeCell ref="AQ21:BJ21"/>
    <mergeCell ref="BK21:CB21"/>
    <mergeCell ref="CC21:DA21"/>
    <mergeCell ref="DB21:EC21"/>
    <mergeCell ref="ED25:FE25"/>
    <mergeCell ref="A25:U25"/>
    <mergeCell ref="V25:AP25"/>
    <mergeCell ref="AQ25:BJ25"/>
    <mergeCell ref="BK25:CB25"/>
    <mergeCell ref="CC25:DA25"/>
    <mergeCell ref="DB25:EC25"/>
    <mergeCell ref="ED23:FE23"/>
    <mergeCell ref="A24:U24"/>
    <mergeCell ref="V24:AP24"/>
    <mergeCell ref="AQ24:BJ24"/>
    <mergeCell ref="BK24:CB24"/>
    <mergeCell ref="CC24:DA24"/>
    <mergeCell ref="DB24:EC24"/>
    <mergeCell ref="ED24:FE24"/>
    <mergeCell ref="A23:U23"/>
    <mergeCell ref="V23:AP23"/>
    <mergeCell ref="AQ23:BJ23"/>
    <mergeCell ref="BK23:CB23"/>
    <mergeCell ref="CC23:DA23"/>
    <mergeCell ref="DB23:EC23"/>
  </mergeCells>
  <dataValidations count="1">
    <dataValidation allowBlank="1" showInputMessage="1" showErrorMessage="1" promptTitle="Приложение № 4" prompt="к приказу ФАС России_x000a_от 18.01.2019 № 38/19" sqref="FE1 PA1 YW1 AIS1 ASO1 BCK1 BMG1 BWC1 CFY1 CPU1 CZQ1 DJM1 DTI1 EDE1 ENA1 EWW1 FGS1 FQO1 GAK1 GKG1 GUC1 HDY1 HNU1 HXQ1 IHM1 IRI1 JBE1 JLA1 JUW1 KES1 KOO1 KYK1 LIG1 LSC1 MBY1 MLU1 MVQ1 NFM1 NPI1 NZE1 OJA1 OSW1 PCS1 PMO1 PWK1 QGG1 QQC1 QZY1 RJU1 RTQ1 SDM1 SNI1 SXE1 THA1 TQW1 UAS1 UKO1 UUK1 VEG1 VOC1 VXY1 WHU1 WRQ1 XBM1 FE65537 PA65537 YW65537 AIS65537 ASO65537 BCK65537 BMG65537 BWC65537 CFY65537 CPU65537 CZQ65537 DJM65537 DTI65537 EDE65537 ENA65537 EWW65537 FGS65537 FQO65537 GAK65537 GKG65537 GUC65537 HDY65537 HNU65537 HXQ65537 IHM65537 IRI65537 JBE65537 JLA65537 JUW65537 KES65537 KOO65537 KYK65537 LIG65537 LSC65537 MBY65537 MLU65537 MVQ65537 NFM65537 NPI65537 NZE65537 OJA65537 OSW65537 PCS65537 PMO65537 PWK65537 QGG65537 QQC65537 QZY65537 RJU65537 RTQ65537 SDM65537 SNI65537 SXE65537 THA65537 TQW65537 UAS65537 UKO65537 UUK65537 VEG65537 VOC65537 VXY65537 WHU65537 WRQ65537 XBM65537 FE131073 PA131073 YW131073 AIS131073 ASO131073 BCK131073 BMG131073 BWC131073 CFY131073 CPU131073 CZQ131073 DJM131073 DTI131073 EDE131073 ENA131073 EWW131073 FGS131073 FQO131073 GAK131073 GKG131073 GUC131073 HDY131073 HNU131073 HXQ131073 IHM131073 IRI131073 JBE131073 JLA131073 JUW131073 KES131073 KOO131073 KYK131073 LIG131073 LSC131073 MBY131073 MLU131073 MVQ131073 NFM131073 NPI131073 NZE131073 OJA131073 OSW131073 PCS131073 PMO131073 PWK131073 QGG131073 QQC131073 QZY131073 RJU131073 RTQ131073 SDM131073 SNI131073 SXE131073 THA131073 TQW131073 UAS131073 UKO131073 UUK131073 VEG131073 VOC131073 VXY131073 WHU131073 WRQ131073 XBM131073 FE196609 PA196609 YW196609 AIS196609 ASO196609 BCK196609 BMG196609 BWC196609 CFY196609 CPU196609 CZQ196609 DJM196609 DTI196609 EDE196609 ENA196609 EWW196609 FGS196609 FQO196609 GAK196609 GKG196609 GUC196609 HDY196609 HNU196609 HXQ196609 IHM196609 IRI196609 JBE196609 JLA196609 JUW196609 KES196609 KOO196609 KYK196609 LIG196609 LSC196609 MBY196609 MLU196609 MVQ196609 NFM196609 NPI196609 NZE196609 OJA196609 OSW196609 PCS196609 PMO196609 PWK196609 QGG196609 QQC196609 QZY196609 RJU196609 RTQ196609 SDM196609 SNI196609 SXE196609 THA196609 TQW196609 UAS196609 UKO196609 UUK196609 VEG196609 VOC196609 VXY196609 WHU196609 WRQ196609 XBM196609 FE262145 PA262145 YW262145 AIS262145 ASO262145 BCK262145 BMG262145 BWC262145 CFY262145 CPU262145 CZQ262145 DJM262145 DTI262145 EDE262145 ENA262145 EWW262145 FGS262145 FQO262145 GAK262145 GKG262145 GUC262145 HDY262145 HNU262145 HXQ262145 IHM262145 IRI262145 JBE262145 JLA262145 JUW262145 KES262145 KOO262145 KYK262145 LIG262145 LSC262145 MBY262145 MLU262145 MVQ262145 NFM262145 NPI262145 NZE262145 OJA262145 OSW262145 PCS262145 PMO262145 PWK262145 QGG262145 QQC262145 QZY262145 RJU262145 RTQ262145 SDM262145 SNI262145 SXE262145 THA262145 TQW262145 UAS262145 UKO262145 UUK262145 VEG262145 VOC262145 VXY262145 WHU262145 WRQ262145 XBM262145 FE327681 PA327681 YW327681 AIS327681 ASO327681 BCK327681 BMG327681 BWC327681 CFY327681 CPU327681 CZQ327681 DJM327681 DTI327681 EDE327681 ENA327681 EWW327681 FGS327681 FQO327681 GAK327681 GKG327681 GUC327681 HDY327681 HNU327681 HXQ327681 IHM327681 IRI327681 JBE327681 JLA327681 JUW327681 KES327681 KOO327681 KYK327681 LIG327681 LSC327681 MBY327681 MLU327681 MVQ327681 NFM327681 NPI327681 NZE327681 OJA327681 OSW327681 PCS327681 PMO327681 PWK327681 QGG327681 QQC327681 QZY327681 RJU327681 RTQ327681 SDM327681 SNI327681 SXE327681 THA327681 TQW327681 UAS327681 UKO327681 UUK327681 VEG327681 VOC327681 VXY327681 WHU327681 WRQ327681 XBM327681 FE393217 PA393217 YW393217 AIS393217 ASO393217 BCK393217 BMG393217 BWC393217 CFY393217 CPU393217 CZQ393217 DJM393217 DTI393217 EDE393217 ENA393217 EWW393217 FGS393217 FQO393217 GAK393217 GKG393217 GUC393217 HDY393217 HNU393217 HXQ393217 IHM393217 IRI393217 JBE393217 JLA393217 JUW393217 KES393217 KOO393217 KYK393217 LIG393217 LSC393217 MBY393217 MLU393217 MVQ393217 NFM393217 NPI393217 NZE393217 OJA393217 OSW393217 PCS393217 PMO393217 PWK393217 QGG393217 QQC393217 QZY393217 RJU393217 RTQ393217 SDM393217 SNI393217 SXE393217 THA393217 TQW393217 UAS393217 UKO393217 UUK393217 VEG393217 VOC393217 VXY393217 WHU393217 WRQ393217 XBM393217 FE458753 PA458753 YW458753 AIS458753 ASO458753 BCK458753 BMG458753 BWC458753 CFY458753 CPU458753 CZQ458753 DJM458753 DTI458753 EDE458753 ENA458753 EWW458753 FGS458753 FQO458753 GAK458753 GKG458753 GUC458753 HDY458753 HNU458753 HXQ458753 IHM458753 IRI458753 JBE458753 JLA458753 JUW458753 KES458753 KOO458753 KYK458753 LIG458753 LSC458753 MBY458753 MLU458753 MVQ458753 NFM458753 NPI458753 NZE458753 OJA458753 OSW458753 PCS458753 PMO458753 PWK458753 QGG458753 QQC458753 QZY458753 RJU458753 RTQ458753 SDM458753 SNI458753 SXE458753 THA458753 TQW458753 UAS458753 UKO458753 UUK458753 VEG458753 VOC458753 VXY458753 WHU458753 WRQ458753 XBM458753 FE524289 PA524289 YW524289 AIS524289 ASO524289 BCK524289 BMG524289 BWC524289 CFY524289 CPU524289 CZQ524289 DJM524289 DTI524289 EDE524289 ENA524289 EWW524289 FGS524289 FQO524289 GAK524289 GKG524289 GUC524289 HDY524289 HNU524289 HXQ524289 IHM524289 IRI524289 JBE524289 JLA524289 JUW524289 KES524289 KOO524289 KYK524289 LIG524289 LSC524289 MBY524289 MLU524289 MVQ524289 NFM524289 NPI524289 NZE524289 OJA524289 OSW524289 PCS524289 PMO524289 PWK524289 QGG524289 QQC524289 QZY524289 RJU524289 RTQ524289 SDM524289 SNI524289 SXE524289 THA524289 TQW524289 UAS524289 UKO524289 UUK524289 VEG524289 VOC524289 VXY524289 WHU524289 WRQ524289 XBM524289 FE589825 PA589825 YW589825 AIS589825 ASO589825 BCK589825 BMG589825 BWC589825 CFY589825 CPU589825 CZQ589825 DJM589825 DTI589825 EDE589825 ENA589825 EWW589825 FGS589825 FQO589825 GAK589825 GKG589825 GUC589825 HDY589825 HNU589825 HXQ589825 IHM589825 IRI589825 JBE589825 JLA589825 JUW589825 KES589825 KOO589825 KYK589825 LIG589825 LSC589825 MBY589825 MLU589825 MVQ589825 NFM589825 NPI589825 NZE589825 OJA589825 OSW589825 PCS589825 PMO589825 PWK589825 QGG589825 QQC589825 QZY589825 RJU589825 RTQ589825 SDM589825 SNI589825 SXE589825 THA589825 TQW589825 UAS589825 UKO589825 UUK589825 VEG589825 VOC589825 VXY589825 WHU589825 WRQ589825 XBM589825 FE655361 PA655361 YW655361 AIS655361 ASO655361 BCK655361 BMG655361 BWC655361 CFY655361 CPU655361 CZQ655361 DJM655361 DTI655361 EDE655361 ENA655361 EWW655361 FGS655361 FQO655361 GAK655361 GKG655361 GUC655361 HDY655361 HNU655361 HXQ655361 IHM655361 IRI655361 JBE655361 JLA655361 JUW655361 KES655361 KOO655361 KYK655361 LIG655361 LSC655361 MBY655361 MLU655361 MVQ655361 NFM655361 NPI655361 NZE655361 OJA655361 OSW655361 PCS655361 PMO655361 PWK655361 QGG655361 QQC655361 QZY655361 RJU655361 RTQ655361 SDM655361 SNI655361 SXE655361 THA655361 TQW655361 UAS655361 UKO655361 UUK655361 VEG655361 VOC655361 VXY655361 WHU655361 WRQ655361 XBM655361 FE720897 PA720897 YW720897 AIS720897 ASO720897 BCK720897 BMG720897 BWC720897 CFY720897 CPU720897 CZQ720897 DJM720897 DTI720897 EDE720897 ENA720897 EWW720897 FGS720897 FQO720897 GAK720897 GKG720897 GUC720897 HDY720897 HNU720897 HXQ720897 IHM720897 IRI720897 JBE720897 JLA720897 JUW720897 KES720897 KOO720897 KYK720897 LIG720897 LSC720897 MBY720897 MLU720897 MVQ720897 NFM720897 NPI720897 NZE720897 OJA720897 OSW720897 PCS720897 PMO720897 PWK720897 QGG720897 QQC720897 QZY720897 RJU720897 RTQ720897 SDM720897 SNI720897 SXE720897 THA720897 TQW720897 UAS720897 UKO720897 UUK720897 VEG720897 VOC720897 VXY720897 WHU720897 WRQ720897 XBM720897 FE786433 PA786433 YW786433 AIS786433 ASO786433 BCK786433 BMG786433 BWC786433 CFY786433 CPU786433 CZQ786433 DJM786433 DTI786433 EDE786433 ENA786433 EWW786433 FGS786433 FQO786433 GAK786433 GKG786433 GUC786433 HDY786433 HNU786433 HXQ786433 IHM786433 IRI786433 JBE786433 JLA786433 JUW786433 KES786433 KOO786433 KYK786433 LIG786433 LSC786433 MBY786433 MLU786433 MVQ786433 NFM786433 NPI786433 NZE786433 OJA786433 OSW786433 PCS786433 PMO786433 PWK786433 QGG786433 QQC786433 QZY786433 RJU786433 RTQ786433 SDM786433 SNI786433 SXE786433 THA786433 TQW786433 UAS786433 UKO786433 UUK786433 VEG786433 VOC786433 VXY786433 WHU786433 WRQ786433 XBM786433 FE851969 PA851969 YW851969 AIS851969 ASO851969 BCK851969 BMG851969 BWC851969 CFY851969 CPU851969 CZQ851969 DJM851969 DTI851969 EDE851969 ENA851969 EWW851969 FGS851969 FQO851969 GAK851969 GKG851969 GUC851969 HDY851969 HNU851969 HXQ851969 IHM851969 IRI851969 JBE851969 JLA851969 JUW851969 KES851969 KOO851969 KYK851969 LIG851969 LSC851969 MBY851969 MLU851969 MVQ851969 NFM851969 NPI851969 NZE851969 OJA851969 OSW851969 PCS851969 PMO851969 PWK851969 QGG851969 QQC851969 QZY851969 RJU851969 RTQ851969 SDM851969 SNI851969 SXE851969 THA851969 TQW851969 UAS851969 UKO851969 UUK851969 VEG851969 VOC851969 VXY851969 WHU851969 WRQ851969 XBM851969 FE917505 PA917505 YW917505 AIS917505 ASO917505 BCK917505 BMG917505 BWC917505 CFY917505 CPU917505 CZQ917505 DJM917505 DTI917505 EDE917505 ENA917505 EWW917505 FGS917505 FQO917505 GAK917505 GKG917505 GUC917505 HDY917505 HNU917505 HXQ917505 IHM917505 IRI917505 JBE917505 JLA917505 JUW917505 KES917505 KOO917505 KYK917505 LIG917505 LSC917505 MBY917505 MLU917505 MVQ917505 NFM917505 NPI917505 NZE917505 OJA917505 OSW917505 PCS917505 PMO917505 PWK917505 QGG917505 QQC917505 QZY917505 RJU917505 RTQ917505 SDM917505 SNI917505 SXE917505 THA917505 TQW917505 UAS917505 UKO917505 UUK917505 VEG917505 VOC917505 VXY917505 WHU917505 WRQ917505 XBM917505 FE983041 PA983041 YW983041 AIS983041 ASO983041 BCK983041 BMG983041 BWC983041 CFY983041 CPU983041 CZQ983041 DJM983041 DTI983041 EDE983041 ENA983041 EWW983041 FGS983041 FQO983041 GAK983041 GKG983041 GUC983041 HDY983041 HNU983041 HXQ983041 IHM983041 IRI983041 JBE983041 JLA983041 JUW983041 KES983041 KOO983041 KYK983041 LIG983041 LSC983041 MBY983041 MLU983041 MVQ983041 NFM983041 NPI983041 NZE983041 OJA983041 OSW983041 PCS983041 PMO983041 PWK983041 QGG983041 QQC983041 QZY983041 RJU983041 RTQ983041 SDM983041 SNI983041 SXE983041 THA983041 TQW983041 UAS983041 UKO983041 UUK983041 VEG983041 VOC983041 VXY983041 WHU983041 WRQ983041 XBM983041"/>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25"/>
  <sheetViews>
    <sheetView tabSelected="1" topLeftCell="A24" workbookViewId="0">
      <selection activeCell="CV35" sqref="CV35"/>
    </sheetView>
  </sheetViews>
  <sheetFormatPr defaultColWidth="0.85546875" defaultRowHeight="15" x14ac:dyDescent="0.25"/>
  <cols>
    <col min="1" max="16384" width="0.85546875" style="2"/>
  </cols>
  <sheetData>
    <row r="1" spans="1: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FE1" s="3" t="s">
        <v>0</v>
      </c>
    </row>
    <row r="2" spans="1:161" s="6" customFormat="1" ht="12.75"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row>
    <row r="3" spans="1:161" s="6" customFormat="1" ht="12.75"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row>
    <row r="4" spans="1:161" s="7" customFormat="1" ht="15.75" x14ac:dyDescent="0.25">
      <c r="A4" s="24" t="s">
        <v>1</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row>
    <row r="5" spans="1:161" s="8" customFormat="1" ht="15.75" x14ac:dyDescent="0.25">
      <c r="CH5" s="12" t="s">
        <v>2</v>
      </c>
      <c r="CI5" s="25" t="s">
        <v>3</v>
      </c>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row>
    <row r="6" spans="1:161" s="10" customFormat="1" ht="12" x14ac:dyDescent="0.2">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CI6" s="26" t="s">
        <v>4</v>
      </c>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row>
    <row r="7" spans="1:161" s="8" customFormat="1" ht="15.75" x14ac:dyDescent="0.25">
      <c r="BQ7" s="12" t="s">
        <v>5</v>
      </c>
      <c r="BR7" s="27" t="s">
        <v>51</v>
      </c>
      <c r="BS7" s="27"/>
      <c r="BT7" s="27"/>
      <c r="BU7" s="27"/>
      <c r="BV7" s="27"/>
      <c r="BW7" s="27"/>
      <c r="BX7" s="27"/>
      <c r="BY7" s="27"/>
      <c r="BZ7" s="27"/>
      <c r="CA7" s="27"/>
      <c r="CB7" s="27"/>
      <c r="CC7" s="27"/>
      <c r="CD7" s="27"/>
      <c r="CE7" s="27"/>
      <c r="CF7" s="27"/>
      <c r="CG7" s="27"/>
      <c r="CH7" s="27"/>
      <c r="CI7" s="27"/>
      <c r="CJ7" s="28">
        <v>20</v>
      </c>
      <c r="CK7" s="28"/>
      <c r="CL7" s="28"/>
      <c r="CM7" s="28"/>
      <c r="CN7" s="29" t="s">
        <v>6</v>
      </c>
      <c r="CO7" s="29"/>
      <c r="CP7" s="29"/>
      <c r="CQ7" s="29"/>
      <c r="CR7" s="13" t="s">
        <v>7</v>
      </c>
      <c r="CV7" s="13"/>
      <c r="CW7" s="13"/>
      <c r="CX7" s="13"/>
    </row>
    <row r="8" spans="1:161" s="14" customFormat="1" ht="11.25" x14ac:dyDescent="0.2">
      <c r="BR8" s="20" t="s">
        <v>8</v>
      </c>
      <c r="BS8" s="20"/>
      <c r="BT8" s="20"/>
      <c r="BU8" s="20"/>
      <c r="BV8" s="20"/>
      <c r="BW8" s="20"/>
      <c r="BX8" s="20"/>
      <c r="BY8" s="20"/>
      <c r="BZ8" s="20"/>
      <c r="CA8" s="20"/>
      <c r="CB8" s="20"/>
      <c r="CC8" s="20"/>
      <c r="CD8" s="20"/>
      <c r="CE8" s="20"/>
      <c r="CF8" s="20"/>
      <c r="CG8" s="20"/>
      <c r="CH8" s="20"/>
      <c r="CI8" s="20"/>
    </row>
    <row r="9" spans="1:161" x14ac:dyDescent="0.25">
      <c r="A9" s="21" t="s">
        <v>52</v>
      </c>
      <c r="B9" s="21"/>
      <c r="C9" s="21"/>
      <c r="D9" s="21"/>
      <c r="E9" s="21"/>
      <c r="F9" s="21"/>
      <c r="G9" s="21"/>
      <c r="H9" s="21"/>
      <c r="I9" s="21"/>
      <c r="J9" s="21"/>
      <c r="K9" s="21"/>
      <c r="L9" s="21"/>
      <c r="M9" s="21"/>
      <c r="N9" s="21"/>
      <c r="O9" s="21"/>
      <c r="P9" s="21"/>
      <c r="Q9" s="21"/>
      <c r="R9" s="21"/>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row>
    <row r="10" spans="1:161" s="16" customFormat="1" ht="11.25" x14ac:dyDescent="0.2">
      <c r="A10" s="20" t="s">
        <v>9</v>
      </c>
      <c r="B10" s="20"/>
      <c r="C10" s="20"/>
      <c r="D10" s="20"/>
      <c r="E10" s="20"/>
      <c r="F10" s="20"/>
      <c r="G10" s="20"/>
      <c r="H10" s="20"/>
      <c r="I10" s="20"/>
      <c r="J10" s="20"/>
      <c r="K10" s="20"/>
      <c r="L10" s="20"/>
      <c r="M10" s="20"/>
      <c r="N10" s="20"/>
      <c r="O10" s="20"/>
      <c r="P10" s="20"/>
      <c r="Q10" s="20"/>
      <c r="R10" s="20"/>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row>
    <row r="11" spans="1:161" s="16" customFormat="1" ht="11.25" x14ac:dyDescent="0.2"/>
    <row r="12" spans="1:161" s="17" customFormat="1" ht="42.75" customHeight="1" x14ac:dyDescent="0.25">
      <c r="A12" s="22" t="s">
        <v>10</v>
      </c>
      <c r="B12" s="22"/>
      <c r="C12" s="22"/>
      <c r="D12" s="22"/>
      <c r="E12" s="22"/>
      <c r="F12" s="22"/>
      <c r="G12" s="22"/>
      <c r="H12" s="22"/>
      <c r="I12" s="22"/>
      <c r="J12" s="22"/>
      <c r="K12" s="22"/>
      <c r="L12" s="22"/>
      <c r="M12" s="22"/>
      <c r="N12" s="22"/>
      <c r="O12" s="22"/>
      <c r="P12" s="22"/>
      <c r="Q12" s="22"/>
      <c r="R12" s="22"/>
      <c r="S12" s="22"/>
      <c r="T12" s="22"/>
      <c r="U12" s="22"/>
      <c r="V12" s="22" t="s">
        <v>11</v>
      </c>
      <c r="W12" s="22"/>
      <c r="X12" s="22"/>
      <c r="Y12" s="22"/>
      <c r="Z12" s="22"/>
      <c r="AA12" s="22"/>
      <c r="AB12" s="22"/>
      <c r="AC12" s="22"/>
      <c r="AD12" s="22"/>
      <c r="AE12" s="22"/>
      <c r="AF12" s="22"/>
      <c r="AG12" s="22"/>
      <c r="AH12" s="22"/>
      <c r="AI12" s="22"/>
      <c r="AJ12" s="22"/>
      <c r="AK12" s="22"/>
      <c r="AL12" s="22"/>
      <c r="AM12" s="22"/>
      <c r="AN12" s="22"/>
      <c r="AO12" s="22"/>
      <c r="AP12" s="22"/>
      <c r="AQ12" s="22" t="s">
        <v>12</v>
      </c>
      <c r="AR12" s="22"/>
      <c r="AS12" s="22"/>
      <c r="AT12" s="22"/>
      <c r="AU12" s="22"/>
      <c r="AV12" s="22"/>
      <c r="AW12" s="22"/>
      <c r="AX12" s="22"/>
      <c r="AY12" s="22"/>
      <c r="AZ12" s="22"/>
      <c r="BA12" s="22"/>
      <c r="BB12" s="22"/>
      <c r="BC12" s="22"/>
      <c r="BD12" s="22"/>
      <c r="BE12" s="22"/>
      <c r="BF12" s="22"/>
      <c r="BG12" s="22"/>
      <c r="BH12" s="22"/>
      <c r="BI12" s="22"/>
      <c r="BJ12" s="22"/>
      <c r="BK12" s="23" t="s">
        <v>13</v>
      </c>
      <c r="BL12" s="23"/>
      <c r="BM12" s="23"/>
      <c r="BN12" s="23"/>
      <c r="BO12" s="23"/>
      <c r="BP12" s="23"/>
      <c r="BQ12" s="23"/>
      <c r="BR12" s="23"/>
      <c r="BS12" s="23"/>
      <c r="BT12" s="23"/>
      <c r="BU12" s="23"/>
      <c r="BV12" s="23"/>
      <c r="BW12" s="23"/>
      <c r="BX12" s="23"/>
      <c r="BY12" s="23"/>
      <c r="BZ12" s="23"/>
      <c r="CA12" s="23"/>
      <c r="CB12" s="23"/>
      <c r="CC12" s="22" t="s">
        <v>14</v>
      </c>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t="s">
        <v>15</v>
      </c>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t="s">
        <v>16</v>
      </c>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row>
    <row r="13" spans="1:161" s="18" customFormat="1" ht="14.25" customHeight="1" x14ac:dyDescent="0.25">
      <c r="A13" s="30" t="s">
        <v>17</v>
      </c>
      <c r="B13" s="31"/>
      <c r="C13" s="31"/>
      <c r="D13" s="31"/>
      <c r="E13" s="31"/>
      <c r="F13" s="31"/>
      <c r="G13" s="31"/>
      <c r="H13" s="31"/>
      <c r="I13" s="31"/>
      <c r="J13" s="31"/>
      <c r="K13" s="31"/>
      <c r="L13" s="31"/>
      <c r="M13" s="31"/>
      <c r="N13" s="31"/>
      <c r="O13" s="31"/>
      <c r="P13" s="31"/>
      <c r="Q13" s="31"/>
      <c r="R13" s="31"/>
      <c r="S13" s="31"/>
      <c r="T13" s="31"/>
      <c r="U13" s="31"/>
      <c r="V13" s="30" t="s">
        <v>18</v>
      </c>
      <c r="W13" s="31"/>
      <c r="X13" s="31"/>
      <c r="Y13" s="31"/>
      <c r="Z13" s="31"/>
      <c r="AA13" s="31"/>
      <c r="AB13" s="31"/>
      <c r="AC13" s="31"/>
      <c r="AD13" s="31"/>
      <c r="AE13" s="31"/>
      <c r="AF13" s="31"/>
      <c r="AG13" s="31"/>
      <c r="AH13" s="31"/>
      <c r="AI13" s="31"/>
      <c r="AJ13" s="31"/>
      <c r="AK13" s="31"/>
      <c r="AL13" s="31"/>
      <c r="AM13" s="31"/>
      <c r="AN13" s="31"/>
      <c r="AO13" s="31"/>
      <c r="AP13" s="31"/>
      <c r="AQ13" s="30" t="s">
        <v>19</v>
      </c>
      <c r="AR13" s="31"/>
      <c r="AS13" s="31"/>
      <c r="AT13" s="31"/>
      <c r="AU13" s="31"/>
      <c r="AV13" s="31"/>
      <c r="AW13" s="31"/>
      <c r="AX13" s="31"/>
      <c r="AY13" s="31"/>
      <c r="AZ13" s="31"/>
      <c r="BA13" s="31"/>
      <c r="BB13" s="31"/>
      <c r="BC13" s="31"/>
      <c r="BD13" s="31"/>
      <c r="BE13" s="31"/>
      <c r="BF13" s="31"/>
      <c r="BG13" s="31"/>
      <c r="BH13" s="31"/>
      <c r="BI13" s="31"/>
      <c r="BJ13" s="31"/>
      <c r="BK13" s="30" t="s">
        <v>20</v>
      </c>
      <c r="BL13" s="31"/>
      <c r="BM13" s="31"/>
      <c r="BN13" s="31"/>
      <c r="BO13" s="31"/>
      <c r="BP13" s="31"/>
      <c r="BQ13" s="31"/>
      <c r="BR13" s="31"/>
      <c r="BS13" s="31"/>
      <c r="BT13" s="31"/>
      <c r="BU13" s="31"/>
      <c r="BV13" s="31"/>
      <c r="BW13" s="31"/>
      <c r="BX13" s="31"/>
      <c r="BY13" s="31"/>
      <c r="BZ13" s="31"/>
      <c r="CA13" s="31"/>
      <c r="CB13" s="31"/>
      <c r="CC13" s="30" t="s">
        <v>21</v>
      </c>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0" t="s">
        <v>22</v>
      </c>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0" t="s">
        <v>23</v>
      </c>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row>
    <row r="14" spans="1:161" s="19" customFormat="1" ht="120.75" customHeight="1" x14ac:dyDescent="0.2">
      <c r="A14" s="32" t="s">
        <v>24</v>
      </c>
      <c r="B14" s="32"/>
      <c r="C14" s="32"/>
      <c r="D14" s="32"/>
      <c r="E14" s="32"/>
      <c r="F14" s="32"/>
      <c r="G14" s="32"/>
      <c r="H14" s="32"/>
      <c r="I14" s="32"/>
      <c r="J14" s="32"/>
      <c r="K14" s="32"/>
      <c r="L14" s="32"/>
      <c r="M14" s="32"/>
      <c r="N14" s="32"/>
      <c r="O14" s="32"/>
      <c r="P14" s="32"/>
      <c r="Q14" s="32"/>
      <c r="R14" s="32"/>
      <c r="S14" s="32"/>
      <c r="T14" s="32"/>
      <c r="U14" s="32"/>
      <c r="V14" s="33" t="s">
        <v>25</v>
      </c>
      <c r="W14" s="34"/>
      <c r="X14" s="34"/>
      <c r="Y14" s="34"/>
      <c r="Z14" s="34"/>
      <c r="AA14" s="34"/>
      <c r="AB14" s="34"/>
      <c r="AC14" s="34"/>
      <c r="AD14" s="34"/>
      <c r="AE14" s="34"/>
      <c r="AF14" s="34"/>
      <c r="AG14" s="34"/>
      <c r="AH14" s="34"/>
      <c r="AI14" s="34"/>
      <c r="AJ14" s="34"/>
      <c r="AK14" s="34"/>
      <c r="AL14" s="34"/>
      <c r="AM14" s="34"/>
      <c r="AN14" s="34"/>
      <c r="AO14" s="34"/>
      <c r="AP14" s="35"/>
      <c r="AQ14" s="36" t="s">
        <v>26</v>
      </c>
      <c r="AR14" s="37"/>
      <c r="AS14" s="37"/>
      <c r="AT14" s="37"/>
      <c r="AU14" s="37"/>
      <c r="AV14" s="37"/>
      <c r="AW14" s="37"/>
      <c r="AX14" s="37"/>
      <c r="AY14" s="37"/>
      <c r="AZ14" s="37"/>
      <c r="BA14" s="37"/>
      <c r="BB14" s="37"/>
      <c r="BC14" s="37"/>
      <c r="BD14" s="37"/>
      <c r="BE14" s="37"/>
      <c r="BF14" s="37"/>
      <c r="BG14" s="37"/>
      <c r="BH14" s="37"/>
      <c r="BI14" s="37"/>
      <c r="BJ14" s="38"/>
      <c r="BK14" s="39" t="s">
        <v>27</v>
      </c>
      <c r="BL14" s="39"/>
      <c r="BM14" s="39"/>
      <c r="BN14" s="39"/>
      <c r="BO14" s="39"/>
      <c r="BP14" s="39"/>
      <c r="BQ14" s="39"/>
      <c r="BR14" s="39"/>
      <c r="BS14" s="39"/>
      <c r="BT14" s="39"/>
      <c r="BU14" s="39"/>
      <c r="BV14" s="39"/>
      <c r="BW14" s="39"/>
      <c r="BX14" s="39"/>
      <c r="BY14" s="39"/>
      <c r="BZ14" s="39"/>
      <c r="CA14" s="39"/>
      <c r="CB14" s="39"/>
      <c r="CC14" s="40">
        <f>200.1/1000</f>
        <v>0.2001</v>
      </c>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2"/>
      <c r="DB14" s="40">
        <f>200.1/1000</f>
        <v>0.2001</v>
      </c>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2"/>
      <c r="ED14" s="32">
        <f>CC14-DB14</f>
        <v>0</v>
      </c>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row>
    <row r="15" spans="1:161" s="19" customFormat="1" ht="109.5" customHeight="1" x14ac:dyDescent="0.2">
      <c r="A15" s="32" t="s">
        <v>24</v>
      </c>
      <c r="B15" s="32"/>
      <c r="C15" s="32"/>
      <c r="D15" s="32"/>
      <c r="E15" s="32"/>
      <c r="F15" s="32"/>
      <c r="G15" s="32"/>
      <c r="H15" s="32"/>
      <c r="I15" s="32"/>
      <c r="J15" s="32"/>
      <c r="K15" s="32"/>
      <c r="L15" s="32"/>
      <c r="M15" s="32"/>
      <c r="N15" s="32"/>
      <c r="O15" s="32"/>
      <c r="P15" s="32"/>
      <c r="Q15" s="32"/>
      <c r="R15" s="32"/>
      <c r="S15" s="32"/>
      <c r="T15" s="32"/>
      <c r="U15" s="32"/>
      <c r="V15" s="33" t="s">
        <v>28</v>
      </c>
      <c r="W15" s="34"/>
      <c r="X15" s="34"/>
      <c r="Y15" s="34"/>
      <c r="Z15" s="34"/>
      <c r="AA15" s="34"/>
      <c r="AB15" s="34"/>
      <c r="AC15" s="34"/>
      <c r="AD15" s="34"/>
      <c r="AE15" s="34"/>
      <c r="AF15" s="34"/>
      <c r="AG15" s="34"/>
      <c r="AH15" s="34"/>
      <c r="AI15" s="34"/>
      <c r="AJ15" s="34"/>
      <c r="AK15" s="34"/>
      <c r="AL15" s="34"/>
      <c r="AM15" s="34"/>
      <c r="AN15" s="34"/>
      <c r="AO15" s="34"/>
      <c r="AP15" s="35"/>
      <c r="AQ15" s="36" t="s">
        <v>29</v>
      </c>
      <c r="AR15" s="37"/>
      <c r="AS15" s="37"/>
      <c r="AT15" s="37"/>
      <c r="AU15" s="37"/>
      <c r="AV15" s="37"/>
      <c r="AW15" s="37"/>
      <c r="AX15" s="37"/>
      <c r="AY15" s="37"/>
      <c r="AZ15" s="37"/>
      <c r="BA15" s="37"/>
      <c r="BB15" s="37"/>
      <c r="BC15" s="37"/>
      <c r="BD15" s="37"/>
      <c r="BE15" s="37"/>
      <c r="BF15" s="37"/>
      <c r="BG15" s="37"/>
      <c r="BH15" s="37"/>
      <c r="BI15" s="37"/>
      <c r="BJ15" s="38"/>
      <c r="BK15" s="39" t="s">
        <v>30</v>
      </c>
      <c r="BL15" s="39"/>
      <c r="BM15" s="39"/>
      <c r="BN15" s="39"/>
      <c r="BO15" s="39"/>
      <c r="BP15" s="39"/>
      <c r="BQ15" s="39"/>
      <c r="BR15" s="39"/>
      <c r="BS15" s="39"/>
      <c r="BT15" s="39"/>
      <c r="BU15" s="39"/>
      <c r="BV15" s="39"/>
      <c r="BW15" s="39"/>
      <c r="BX15" s="39"/>
      <c r="BY15" s="39"/>
      <c r="BZ15" s="39"/>
      <c r="CA15" s="39"/>
      <c r="CB15" s="39"/>
      <c r="CC15" s="40">
        <f>0.1/1000</f>
        <v>1E-4</v>
      </c>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2"/>
      <c r="DB15" s="40">
        <v>0</v>
      </c>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2"/>
      <c r="ED15" s="32">
        <f t="shared" ref="ED15:ED24" si="0">CC15-DB15</f>
        <v>1E-4</v>
      </c>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row>
    <row r="16" spans="1:161" s="19" customFormat="1" ht="120" customHeight="1" x14ac:dyDescent="0.2">
      <c r="A16" s="32" t="s">
        <v>24</v>
      </c>
      <c r="B16" s="32"/>
      <c r="C16" s="32"/>
      <c r="D16" s="32"/>
      <c r="E16" s="32"/>
      <c r="F16" s="32"/>
      <c r="G16" s="32"/>
      <c r="H16" s="32"/>
      <c r="I16" s="32"/>
      <c r="J16" s="32"/>
      <c r="K16" s="32"/>
      <c r="L16" s="32"/>
      <c r="M16" s="32"/>
      <c r="N16" s="32"/>
      <c r="O16" s="32"/>
      <c r="P16" s="32"/>
      <c r="Q16" s="32"/>
      <c r="R16" s="32"/>
      <c r="S16" s="32"/>
      <c r="T16" s="32"/>
      <c r="U16" s="32"/>
      <c r="V16" s="33" t="s">
        <v>31</v>
      </c>
      <c r="W16" s="34"/>
      <c r="X16" s="34"/>
      <c r="Y16" s="34"/>
      <c r="Z16" s="34"/>
      <c r="AA16" s="34"/>
      <c r="AB16" s="34"/>
      <c r="AC16" s="34"/>
      <c r="AD16" s="34"/>
      <c r="AE16" s="34"/>
      <c r="AF16" s="34"/>
      <c r="AG16" s="34"/>
      <c r="AH16" s="34"/>
      <c r="AI16" s="34"/>
      <c r="AJ16" s="34"/>
      <c r="AK16" s="34"/>
      <c r="AL16" s="34"/>
      <c r="AM16" s="34"/>
      <c r="AN16" s="34"/>
      <c r="AO16" s="34"/>
      <c r="AP16" s="35"/>
      <c r="AQ16" s="36" t="s">
        <v>32</v>
      </c>
      <c r="AR16" s="37"/>
      <c r="AS16" s="37"/>
      <c r="AT16" s="37"/>
      <c r="AU16" s="37"/>
      <c r="AV16" s="37"/>
      <c r="AW16" s="37"/>
      <c r="AX16" s="37"/>
      <c r="AY16" s="37"/>
      <c r="AZ16" s="37"/>
      <c r="BA16" s="37"/>
      <c r="BB16" s="37"/>
      <c r="BC16" s="37"/>
      <c r="BD16" s="37"/>
      <c r="BE16" s="37"/>
      <c r="BF16" s="37"/>
      <c r="BG16" s="37"/>
      <c r="BH16" s="37"/>
      <c r="BI16" s="37"/>
      <c r="BJ16" s="38"/>
      <c r="BK16" s="39" t="s">
        <v>30</v>
      </c>
      <c r="BL16" s="39"/>
      <c r="BM16" s="39"/>
      <c r="BN16" s="39"/>
      <c r="BO16" s="39"/>
      <c r="BP16" s="39"/>
      <c r="BQ16" s="39"/>
      <c r="BR16" s="39"/>
      <c r="BS16" s="39"/>
      <c r="BT16" s="39"/>
      <c r="BU16" s="39"/>
      <c r="BV16" s="39"/>
      <c r="BW16" s="39"/>
      <c r="BX16" s="39"/>
      <c r="BY16" s="39"/>
      <c r="BZ16" s="39"/>
      <c r="CA16" s="39"/>
      <c r="CB16" s="39"/>
      <c r="CC16" s="40">
        <f>5.3/1000</f>
        <v>5.3E-3</v>
      </c>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2"/>
      <c r="DB16" s="40">
        <f>11.88/1000</f>
        <v>1.188E-2</v>
      </c>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2"/>
      <c r="ED16" s="32">
        <f t="shared" si="0"/>
        <v>-6.5799999999999999E-3</v>
      </c>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row>
    <row r="17" spans="1:161" s="19" customFormat="1" ht="117.75" customHeight="1" x14ac:dyDescent="0.2">
      <c r="A17" s="32" t="s">
        <v>24</v>
      </c>
      <c r="B17" s="32"/>
      <c r="C17" s="32"/>
      <c r="D17" s="32"/>
      <c r="E17" s="32"/>
      <c r="F17" s="32"/>
      <c r="G17" s="32"/>
      <c r="H17" s="32"/>
      <c r="I17" s="32"/>
      <c r="J17" s="32"/>
      <c r="K17" s="32"/>
      <c r="L17" s="32"/>
      <c r="M17" s="32"/>
      <c r="N17" s="32"/>
      <c r="O17" s="32"/>
      <c r="P17" s="32"/>
      <c r="Q17" s="32"/>
      <c r="R17" s="32"/>
      <c r="S17" s="32"/>
      <c r="T17" s="32"/>
      <c r="U17" s="32"/>
      <c r="V17" s="33" t="s">
        <v>33</v>
      </c>
      <c r="W17" s="34"/>
      <c r="X17" s="34"/>
      <c r="Y17" s="34"/>
      <c r="Z17" s="34"/>
      <c r="AA17" s="34"/>
      <c r="AB17" s="34"/>
      <c r="AC17" s="34"/>
      <c r="AD17" s="34"/>
      <c r="AE17" s="34"/>
      <c r="AF17" s="34"/>
      <c r="AG17" s="34"/>
      <c r="AH17" s="34"/>
      <c r="AI17" s="34"/>
      <c r="AJ17" s="34"/>
      <c r="AK17" s="34"/>
      <c r="AL17" s="34"/>
      <c r="AM17" s="34"/>
      <c r="AN17" s="34"/>
      <c r="AO17" s="34"/>
      <c r="AP17" s="35"/>
      <c r="AQ17" s="36" t="s">
        <v>34</v>
      </c>
      <c r="AR17" s="37"/>
      <c r="AS17" s="37"/>
      <c r="AT17" s="37"/>
      <c r="AU17" s="37"/>
      <c r="AV17" s="37"/>
      <c r="AW17" s="37"/>
      <c r="AX17" s="37"/>
      <c r="AY17" s="37"/>
      <c r="AZ17" s="37"/>
      <c r="BA17" s="37"/>
      <c r="BB17" s="37"/>
      <c r="BC17" s="37"/>
      <c r="BD17" s="37"/>
      <c r="BE17" s="37"/>
      <c r="BF17" s="37"/>
      <c r="BG17" s="37"/>
      <c r="BH17" s="37"/>
      <c r="BI17" s="37"/>
      <c r="BJ17" s="38"/>
      <c r="BK17" s="39" t="s">
        <v>27</v>
      </c>
      <c r="BL17" s="39"/>
      <c r="BM17" s="39"/>
      <c r="BN17" s="39"/>
      <c r="BO17" s="39"/>
      <c r="BP17" s="39"/>
      <c r="BQ17" s="39"/>
      <c r="BR17" s="39"/>
      <c r="BS17" s="39"/>
      <c r="BT17" s="39"/>
      <c r="BU17" s="39"/>
      <c r="BV17" s="39"/>
      <c r="BW17" s="39"/>
      <c r="BX17" s="39"/>
      <c r="BY17" s="39"/>
      <c r="BZ17" s="39"/>
      <c r="CA17" s="39"/>
      <c r="CB17" s="39"/>
      <c r="CC17" s="40">
        <f>500/1000</f>
        <v>0.5</v>
      </c>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2"/>
      <c r="DB17" s="40">
        <f>500/1000</f>
        <v>0.5</v>
      </c>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2"/>
      <c r="ED17" s="32">
        <f t="shared" si="0"/>
        <v>0</v>
      </c>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row>
    <row r="18" spans="1:161" s="19" customFormat="1" ht="60" customHeight="1" x14ac:dyDescent="0.2">
      <c r="A18" s="32" t="s">
        <v>24</v>
      </c>
      <c r="B18" s="32"/>
      <c r="C18" s="32"/>
      <c r="D18" s="32"/>
      <c r="E18" s="32"/>
      <c r="F18" s="32"/>
      <c r="G18" s="32"/>
      <c r="H18" s="32"/>
      <c r="I18" s="32"/>
      <c r="J18" s="32"/>
      <c r="K18" s="32"/>
      <c r="L18" s="32"/>
      <c r="M18" s="32"/>
      <c r="N18" s="32"/>
      <c r="O18" s="32"/>
      <c r="P18" s="32"/>
      <c r="Q18" s="32"/>
      <c r="R18" s="32"/>
      <c r="S18" s="32"/>
      <c r="T18" s="32"/>
      <c r="U18" s="32"/>
      <c r="V18" s="33" t="s">
        <v>35</v>
      </c>
      <c r="W18" s="34"/>
      <c r="X18" s="34"/>
      <c r="Y18" s="34"/>
      <c r="Z18" s="34"/>
      <c r="AA18" s="34"/>
      <c r="AB18" s="34"/>
      <c r="AC18" s="34"/>
      <c r="AD18" s="34"/>
      <c r="AE18" s="34"/>
      <c r="AF18" s="34"/>
      <c r="AG18" s="34"/>
      <c r="AH18" s="34"/>
      <c r="AI18" s="34"/>
      <c r="AJ18" s="34"/>
      <c r="AK18" s="34"/>
      <c r="AL18" s="34"/>
      <c r="AM18" s="34"/>
      <c r="AN18" s="34"/>
      <c r="AO18" s="34"/>
      <c r="AP18" s="35"/>
      <c r="AQ18" s="36" t="s">
        <v>36</v>
      </c>
      <c r="AR18" s="37"/>
      <c r="AS18" s="37"/>
      <c r="AT18" s="37"/>
      <c r="AU18" s="37"/>
      <c r="AV18" s="37"/>
      <c r="AW18" s="37"/>
      <c r="AX18" s="37"/>
      <c r="AY18" s="37"/>
      <c r="AZ18" s="37"/>
      <c r="BA18" s="37"/>
      <c r="BB18" s="37"/>
      <c r="BC18" s="37"/>
      <c r="BD18" s="37"/>
      <c r="BE18" s="37"/>
      <c r="BF18" s="37"/>
      <c r="BG18" s="37"/>
      <c r="BH18" s="37"/>
      <c r="BI18" s="37"/>
      <c r="BJ18" s="38"/>
      <c r="BK18" s="39" t="s">
        <v>37</v>
      </c>
      <c r="BL18" s="39"/>
      <c r="BM18" s="39"/>
      <c r="BN18" s="39"/>
      <c r="BO18" s="39"/>
      <c r="BP18" s="39"/>
      <c r="BQ18" s="39"/>
      <c r="BR18" s="39"/>
      <c r="BS18" s="39"/>
      <c r="BT18" s="39"/>
      <c r="BU18" s="39"/>
      <c r="BV18" s="39"/>
      <c r="BW18" s="39"/>
      <c r="BX18" s="39"/>
      <c r="BY18" s="39"/>
      <c r="BZ18" s="39"/>
      <c r="CA18" s="39"/>
      <c r="CB18" s="39"/>
      <c r="CC18" s="40">
        <f>7700/1000</f>
        <v>7.7</v>
      </c>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2"/>
      <c r="DB18" s="40">
        <f>7923.054/1000</f>
        <v>7.9230540000000005</v>
      </c>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2"/>
      <c r="ED18" s="32">
        <f t="shared" si="0"/>
        <v>-0.22305400000000031</v>
      </c>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row>
    <row r="19" spans="1:161" s="19" customFormat="1" ht="60" customHeight="1" x14ac:dyDescent="0.2">
      <c r="A19" s="32" t="s">
        <v>24</v>
      </c>
      <c r="B19" s="32"/>
      <c r="C19" s="32"/>
      <c r="D19" s="32"/>
      <c r="E19" s="32"/>
      <c r="F19" s="32"/>
      <c r="G19" s="32"/>
      <c r="H19" s="32"/>
      <c r="I19" s="32"/>
      <c r="J19" s="32"/>
      <c r="K19" s="32"/>
      <c r="L19" s="32"/>
      <c r="M19" s="32"/>
      <c r="N19" s="32"/>
      <c r="O19" s="32"/>
      <c r="P19" s="32"/>
      <c r="Q19" s="32"/>
      <c r="R19" s="32"/>
      <c r="S19" s="32"/>
      <c r="T19" s="32"/>
      <c r="U19" s="32"/>
      <c r="V19" s="33" t="s">
        <v>38</v>
      </c>
      <c r="W19" s="34"/>
      <c r="X19" s="34"/>
      <c r="Y19" s="34"/>
      <c r="Z19" s="34"/>
      <c r="AA19" s="34"/>
      <c r="AB19" s="34"/>
      <c r="AC19" s="34"/>
      <c r="AD19" s="34"/>
      <c r="AE19" s="34"/>
      <c r="AF19" s="34"/>
      <c r="AG19" s="34"/>
      <c r="AH19" s="34"/>
      <c r="AI19" s="34"/>
      <c r="AJ19" s="34"/>
      <c r="AK19" s="34"/>
      <c r="AL19" s="34"/>
      <c r="AM19" s="34"/>
      <c r="AN19" s="34"/>
      <c r="AO19" s="34"/>
      <c r="AP19" s="35"/>
      <c r="AQ19" s="36" t="s">
        <v>39</v>
      </c>
      <c r="AR19" s="37"/>
      <c r="AS19" s="37"/>
      <c r="AT19" s="37"/>
      <c r="AU19" s="37"/>
      <c r="AV19" s="37"/>
      <c r="AW19" s="37"/>
      <c r="AX19" s="37"/>
      <c r="AY19" s="37"/>
      <c r="AZ19" s="37"/>
      <c r="BA19" s="37"/>
      <c r="BB19" s="37"/>
      <c r="BC19" s="37"/>
      <c r="BD19" s="37"/>
      <c r="BE19" s="37"/>
      <c r="BF19" s="37"/>
      <c r="BG19" s="37"/>
      <c r="BH19" s="37"/>
      <c r="BI19" s="37"/>
      <c r="BJ19" s="38"/>
      <c r="BK19" s="39" t="s">
        <v>30</v>
      </c>
      <c r="BL19" s="39"/>
      <c r="BM19" s="39"/>
      <c r="BN19" s="39"/>
      <c r="BO19" s="39"/>
      <c r="BP19" s="39"/>
      <c r="BQ19" s="39"/>
      <c r="BR19" s="39"/>
      <c r="BS19" s="39"/>
      <c r="BT19" s="39"/>
      <c r="BU19" s="39"/>
      <c r="BV19" s="39"/>
      <c r="BW19" s="39"/>
      <c r="BX19" s="39"/>
      <c r="BY19" s="39"/>
      <c r="BZ19" s="39"/>
      <c r="CA19" s="39"/>
      <c r="CB19" s="39"/>
      <c r="CC19" s="40">
        <f>0/1000</f>
        <v>0</v>
      </c>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2"/>
      <c r="DB19" s="40">
        <f>0/1000</f>
        <v>0</v>
      </c>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2"/>
      <c r="ED19" s="32">
        <f t="shared" si="0"/>
        <v>0</v>
      </c>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row>
    <row r="20" spans="1:161" s="19" customFormat="1" ht="121.5" customHeight="1" x14ac:dyDescent="0.2">
      <c r="A20" s="32" t="s">
        <v>24</v>
      </c>
      <c r="B20" s="32"/>
      <c r="C20" s="32"/>
      <c r="D20" s="32"/>
      <c r="E20" s="32"/>
      <c r="F20" s="32"/>
      <c r="G20" s="32"/>
      <c r="H20" s="32"/>
      <c r="I20" s="32"/>
      <c r="J20" s="32"/>
      <c r="K20" s="32"/>
      <c r="L20" s="32"/>
      <c r="M20" s="32"/>
      <c r="N20" s="32"/>
      <c r="O20" s="32"/>
      <c r="P20" s="32"/>
      <c r="Q20" s="32"/>
      <c r="R20" s="32"/>
      <c r="S20" s="32"/>
      <c r="T20" s="32"/>
      <c r="U20" s="32"/>
      <c r="V20" s="33" t="s">
        <v>40</v>
      </c>
      <c r="W20" s="34"/>
      <c r="X20" s="34"/>
      <c r="Y20" s="34"/>
      <c r="Z20" s="34"/>
      <c r="AA20" s="34"/>
      <c r="AB20" s="34"/>
      <c r="AC20" s="34"/>
      <c r="AD20" s="34"/>
      <c r="AE20" s="34"/>
      <c r="AF20" s="34"/>
      <c r="AG20" s="34"/>
      <c r="AH20" s="34"/>
      <c r="AI20" s="34"/>
      <c r="AJ20" s="34"/>
      <c r="AK20" s="34"/>
      <c r="AL20" s="34"/>
      <c r="AM20" s="34"/>
      <c r="AN20" s="34"/>
      <c r="AO20" s="34"/>
      <c r="AP20" s="35"/>
      <c r="AQ20" s="36" t="s">
        <v>56</v>
      </c>
      <c r="AR20" s="37"/>
      <c r="AS20" s="37"/>
      <c r="AT20" s="37"/>
      <c r="AU20" s="37"/>
      <c r="AV20" s="37"/>
      <c r="AW20" s="37"/>
      <c r="AX20" s="37"/>
      <c r="AY20" s="37"/>
      <c r="AZ20" s="37"/>
      <c r="BA20" s="37"/>
      <c r="BB20" s="37"/>
      <c r="BC20" s="37"/>
      <c r="BD20" s="37"/>
      <c r="BE20" s="37"/>
      <c r="BF20" s="37"/>
      <c r="BG20" s="37"/>
      <c r="BH20" s="37"/>
      <c r="BI20" s="37"/>
      <c r="BJ20" s="38"/>
      <c r="BK20" s="39" t="s">
        <v>30</v>
      </c>
      <c r="BL20" s="39"/>
      <c r="BM20" s="39"/>
      <c r="BN20" s="39"/>
      <c r="BO20" s="39"/>
      <c r="BP20" s="39"/>
      <c r="BQ20" s="39"/>
      <c r="BR20" s="39"/>
      <c r="BS20" s="39"/>
      <c r="BT20" s="39"/>
      <c r="BU20" s="39"/>
      <c r="BV20" s="39"/>
      <c r="BW20" s="39"/>
      <c r="BX20" s="39"/>
      <c r="BY20" s="39"/>
      <c r="BZ20" s="39"/>
      <c r="CA20" s="39"/>
      <c r="CB20" s="39"/>
      <c r="CC20" s="40">
        <f>10.999/1000</f>
        <v>1.0999E-2</v>
      </c>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2"/>
      <c r="DB20" s="40">
        <f>10.999/1000</f>
        <v>1.0999E-2</v>
      </c>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2"/>
      <c r="ED20" s="32">
        <f t="shared" si="0"/>
        <v>0</v>
      </c>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row>
    <row r="21" spans="1:161" s="19" customFormat="1" ht="135.75" customHeight="1" x14ac:dyDescent="0.25">
      <c r="A21" s="32" t="s">
        <v>24</v>
      </c>
      <c r="B21" s="32"/>
      <c r="C21" s="32"/>
      <c r="D21" s="32"/>
      <c r="E21" s="32"/>
      <c r="F21" s="32"/>
      <c r="G21" s="32"/>
      <c r="H21" s="32"/>
      <c r="I21" s="32"/>
      <c r="J21" s="32"/>
      <c r="K21" s="32"/>
      <c r="L21" s="32"/>
      <c r="M21" s="32"/>
      <c r="N21" s="32"/>
      <c r="O21" s="32"/>
      <c r="P21" s="32"/>
      <c r="Q21" s="32"/>
      <c r="R21" s="32"/>
      <c r="S21" s="32"/>
      <c r="T21" s="32"/>
      <c r="U21" s="32"/>
      <c r="V21" s="43" t="s">
        <v>41</v>
      </c>
      <c r="W21" s="44"/>
      <c r="X21" s="44"/>
      <c r="Y21" s="44"/>
      <c r="Z21" s="44"/>
      <c r="AA21" s="44"/>
      <c r="AB21" s="44"/>
      <c r="AC21" s="44"/>
      <c r="AD21" s="44"/>
      <c r="AE21" s="44"/>
      <c r="AF21" s="44"/>
      <c r="AG21" s="44"/>
      <c r="AH21" s="44"/>
      <c r="AI21" s="44"/>
      <c r="AJ21" s="44"/>
      <c r="AK21" s="44"/>
      <c r="AL21" s="44"/>
      <c r="AM21" s="44"/>
      <c r="AN21" s="44"/>
      <c r="AO21" s="44"/>
      <c r="AP21" s="45"/>
      <c r="AQ21" s="36" t="s">
        <v>42</v>
      </c>
      <c r="AR21" s="37"/>
      <c r="AS21" s="37"/>
      <c r="AT21" s="37"/>
      <c r="AU21" s="37"/>
      <c r="AV21" s="37"/>
      <c r="AW21" s="37"/>
      <c r="AX21" s="37"/>
      <c r="AY21" s="37"/>
      <c r="AZ21" s="37"/>
      <c r="BA21" s="37"/>
      <c r="BB21" s="37"/>
      <c r="BC21" s="37"/>
      <c r="BD21" s="37"/>
      <c r="BE21" s="37"/>
      <c r="BF21" s="37"/>
      <c r="BG21" s="37"/>
      <c r="BH21" s="37"/>
      <c r="BI21" s="37"/>
      <c r="BJ21" s="38"/>
      <c r="BK21" s="46" t="s">
        <v>30</v>
      </c>
      <c r="BL21" s="47"/>
      <c r="BM21" s="47"/>
      <c r="BN21" s="47"/>
      <c r="BO21" s="47"/>
      <c r="BP21" s="47"/>
      <c r="BQ21" s="47"/>
      <c r="BR21" s="47"/>
      <c r="BS21" s="47"/>
      <c r="BT21" s="47"/>
      <c r="BU21" s="47"/>
      <c r="BV21" s="47"/>
      <c r="BW21" s="47"/>
      <c r="BX21" s="47"/>
      <c r="BY21" s="47"/>
      <c r="BZ21" s="47"/>
      <c r="CA21" s="47"/>
      <c r="CB21" s="48"/>
      <c r="CC21" s="40">
        <f>15.359/1000</f>
        <v>1.5358999999999999E-2</v>
      </c>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2"/>
      <c r="DB21" s="40">
        <f>23.36/1000</f>
        <v>2.3359999999999999E-2</v>
      </c>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2"/>
      <c r="ED21" s="32">
        <f t="shared" si="0"/>
        <v>-8.0009999999999994E-3</v>
      </c>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row>
    <row r="22" spans="1:161" s="19" customFormat="1" ht="134.25" customHeight="1" x14ac:dyDescent="0.25">
      <c r="A22" s="32" t="s">
        <v>24</v>
      </c>
      <c r="B22" s="32"/>
      <c r="C22" s="32"/>
      <c r="D22" s="32"/>
      <c r="E22" s="32"/>
      <c r="F22" s="32"/>
      <c r="G22" s="32"/>
      <c r="H22" s="32"/>
      <c r="I22" s="32"/>
      <c r="J22" s="32"/>
      <c r="K22" s="32"/>
      <c r="L22" s="32"/>
      <c r="M22" s="32"/>
      <c r="N22" s="32"/>
      <c r="O22" s="32"/>
      <c r="P22" s="32"/>
      <c r="Q22" s="32"/>
      <c r="R22" s="32"/>
      <c r="S22" s="32"/>
      <c r="T22" s="32"/>
      <c r="U22" s="32"/>
      <c r="V22" s="43" t="s">
        <v>41</v>
      </c>
      <c r="W22" s="44"/>
      <c r="X22" s="44"/>
      <c r="Y22" s="44"/>
      <c r="Z22" s="44"/>
      <c r="AA22" s="44"/>
      <c r="AB22" s="44"/>
      <c r="AC22" s="44"/>
      <c r="AD22" s="44"/>
      <c r="AE22" s="44"/>
      <c r="AF22" s="44"/>
      <c r="AG22" s="44"/>
      <c r="AH22" s="44"/>
      <c r="AI22" s="44"/>
      <c r="AJ22" s="44"/>
      <c r="AK22" s="44"/>
      <c r="AL22" s="44"/>
      <c r="AM22" s="44"/>
      <c r="AN22" s="44"/>
      <c r="AO22" s="44"/>
      <c r="AP22" s="45"/>
      <c r="AQ22" s="36" t="s">
        <v>42</v>
      </c>
      <c r="AR22" s="37"/>
      <c r="AS22" s="37"/>
      <c r="AT22" s="37"/>
      <c r="AU22" s="37"/>
      <c r="AV22" s="37"/>
      <c r="AW22" s="37"/>
      <c r="AX22" s="37"/>
      <c r="AY22" s="37"/>
      <c r="AZ22" s="37"/>
      <c r="BA22" s="37"/>
      <c r="BB22" s="37"/>
      <c r="BC22" s="37"/>
      <c r="BD22" s="37"/>
      <c r="BE22" s="37"/>
      <c r="BF22" s="37"/>
      <c r="BG22" s="37"/>
      <c r="BH22" s="37"/>
      <c r="BI22" s="37"/>
      <c r="BJ22" s="38"/>
      <c r="BK22" s="46" t="s">
        <v>43</v>
      </c>
      <c r="BL22" s="47"/>
      <c r="BM22" s="47"/>
      <c r="BN22" s="47"/>
      <c r="BO22" s="47"/>
      <c r="BP22" s="47"/>
      <c r="BQ22" s="47"/>
      <c r="BR22" s="47"/>
      <c r="BS22" s="47"/>
      <c r="BT22" s="47"/>
      <c r="BU22" s="47"/>
      <c r="BV22" s="47"/>
      <c r="BW22" s="47"/>
      <c r="BX22" s="47"/>
      <c r="BY22" s="47"/>
      <c r="BZ22" s="47"/>
      <c r="CA22" s="47"/>
      <c r="CB22" s="48"/>
      <c r="CC22" s="40">
        <f>0.5/1000</f>
        <v>5.0000000000000001E-4</v>
      </c>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2"/>
      <c r="DB22" s="40">
        <f>3.1/1000</f>
        <v>3.0999999999999999E-3</v>
      </c>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2"/>
      <c r="ED22" s="32">
        <f>CC22-DB22</f>
        <v>-2.5999999999999999E-3</v>
      </c>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row>
    <row r="23" spans="1:161" s="19" customFormat="1" ht="246" customHeight="1" x14ac:dyDescent="0.2">
      <c r="A23" s="32" t="s">
        <v>24</v>
      </c>
      <c r="B23" s="32"/>
      <c r="C23" s="32"/>
      <c r="D23" s="32"/>
      <c r="E23" s="32"/>
      <c r="F23" s="32"/>
      <c r="G23" s="32"/>
      <c r="H23" s="32"/>
      <c r="I23" s="32"/>
      <c r="J23" s="32"/>
      <c r="K23" s="32"/>
      <c r="L23" s="32"/>
      <c r="M23" s="32"/>
      <c r="N23" s="32"/>
      <c r="O23" s="32"/>
      <c r="P23" s="32"/>
      <c r="Q23" s="32"/>
      <c r="R23" s="32"/>
      <c r="S23" s="32"/>
      <c r="T23" s="32"/>
      <c r="U23" s="32"/>
      <c r="V23" s="33" t="s">
        <v>44</v>
      </c>
      <c r="W23" s="34"/>
      <c r="X23" s="34"/>
      <c r="Y23" s="34"/>
      <c r="Z23" s="34"/>
      <c r="AA23" s="34"/>
      <c r="AB23" s="34"/>
      <c r="AC23" s="34"/>
      <c r="AD23" s="34"/>
      <c r="AE23" s="34"/>
      <c r="AF23" s="34"/>
      <c r="AG23" s="34"/>
      <c r="AH23" s="34"/>
      <c r="AI23" s="34"/>
      <c r="AJ23" s="34"/>
      <c r="AK23" s="34"/>
      <c r="AL23" s="34"/>
      <c r="AM23" s="34"/>
      <c r="AN23" s="34"/>
      <c r="AO23" s="34"/>
      <c r="AP23" s="35"/>
      <c r="AQ23" s="36" t="s">
        <v>42</v>
      </c>
      <c r="AR23" s="37"/>
      <c r="AS23" s="37"/>
      <c r="AT23" s="37"/>
      <c r="AU23" s="37"/>
      <c r="AV23" s="37"/>
      <c r="AW23" s="37"/>
      <c r="AX23" s="37"/>
      <c r="AY23" s="37"/>
      <c r="AZ23" s="37"/>
      <c r="BA23" s="37"/>
      <c r="BB23" s="37"/>
      <c r="BC23" s="37"/>
      <c r="BD23" s="37"/>
      <c r="BE23" s="37"/>
      <c r="BF23" s="37"/>
      <c r="BG23" s="37"/>
      <c r="BH23" s="37"/>
      <c r="BI23" s="37"/>
      <c r="BJ23" s="38"/>
      <c r="BK23" s="46" t="s">
        <v>45</v>
      </c>
      <c r="BL23" s="47"/>
      <c r="BM23" s="47"/>
      <c r="BN23" s="47"/>
      <c r="BO23" s="47"/>
      <c r="BP23" s="47"/>
      <c r="BQ23" s="47"/>
      <c r="BR23" s="47"/>
      <c r="BS23" s="47"/>
      <c r="BT23" s="47"/>
      <c r="BU23" s="47"/>
      <c r="BV23" s="47"/>
      <c r="BW23" s="47"/>
      <c r="BX23" s="47"/>
      <c r="BY23" s="47"/>
      <c r="BZ23" s="47"/>
      <c r="CA23" s="47"/>
      <c r="CB23" s="48"/>
      <c r="CC23" s="40">
        <f>54.496/1000</f>
        <v>5.4496000000000003E-2</v>
      </c>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2"/>
      <c r="DB23" s="40">
        <f>28.323/1000</f>
        <v>2.8323000000000001E-2</v>
      </c>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2"/>
      <c r="ED23" s="32">
        <f t="shared" si="0"/>
        <v>2.6173000000000002E-2</v>
      </c>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row>
    <row r="24" spans="1:161" s="19" customFormat="1" ht="135.75" customHeight="1" x14ac:dyDescent="0.25">
      <c r="A24" s="32" t="s">
        <v>24</v>
      </c>
      <c r="B24" s="32"/>
      <c r="C24" s="32"/>
      <c r="D24" s="32"/>
      <c r="E24" s="32"/>
      <c r="F24" s="32"/>
      <c r="G24" s="32"/>
      <c r="H24" s="32"/>
      <c r="I24" s="32"/>
      <c r="J24" s="32"/>
      <c r="K24" s="32"/>
      <c r="L24" s="32"/>
      <c r="M24" s="32"/>
      <c r="N24" s="32"/>
      <c r="O24" s="32"/>
      <c r="P24" s="32"/>
      <c r="Q24" s="32"/>
      <c r="R24" s="32"/>
      <c r="S24" s="32"/>
      <c r="T24" s="32"/>
      <c r="U24" s="32"/>
      <c r="V24" s="43" t="s">
        <v>46</v>
      </c>
      <c r="W24" s="44"/>
      <c r="X24" s="44"/>
      <c r="Y24" s="44"/>
      <c r="Z24" s="44"/>
      <c r="AA24" s="44"/>
      <c r="AB24" s="44"/>
      <c r="AC24" s="44"/>
      <c r="AD24" s="44"/>
      <c r="AE24" s="44"/>
      <c r="AF24" s="44"/>
      <c r="AG24" s="44"/>
      <c r="AH24" s="44"/>
      <c r="AI24" s="44"/>
      <c r="AJ24" s="44"/>
      <c r="AK24" s="44"/>
      <c r="AL24" s="44"/>
      <c r="AM24" s="44"/>
      <c r="AN24" s="44"/>
      <c r="AO24" s="44"/>
      <c r="AP24" s="45"/>
      <c r="AQ24" s="36" t="s">
        <v>42</v>
      </c>
      <c r="AR24" s="37"/>
      <c r="AS24" s="37"/>
      <c r="AT24" s="37"/>
      <c r="AU24" s="37"/>
      <c r="AV24" s="37"/>
      <c r="AW24" s="37"/>
      <c r="AX24" s="37"/>
      <c r="AY24" s="37"/>
      <c r="AZ24" s="37"/>
      <c r="BA24" s="37"/>
      <c r="BB24" s="37"/>
      <c r="BC24" s="37"/>
      <c r="BD24" s="37"/>
      <c r="BE24" s="37"/>
      <c r="BF24" s="37"/>
      <c r="BG24" s="37"/>
      <c r="BH24" s="37"/>
      <c r="BI24" s="37"/>
      <c r="BJ24" s="38"/>
      <c r="BK24" s="39" t="s">
        <v>47</v>
      </c>
      <c r="BL24" s="39"/>
      <c r="BM24" s="39"/>
      <c r="BN24" s="39"/>
      <c r="BO24" s="39"/>
      <c r="BP24" s="39"/>
      <c r="BQ24" s="39"/>
      <c r="BR24" s="39"/>
      <c r="BS24" s="39"/>
      <c r="BT24" s="39"/>
      <c r="BU24" s="39"/>
      <c r="BV24" s="39"/>
      <c r="BW24" s="39"/>
      <c r="BX24" s="39"/>
      <c r="BY24" s="39"/>
      <c r="BZ24" s="39"/>
      <c r="CA24" s="39"/>
      <c r="CB24" s="39"/>
      <c r="CC24" s="40">
        <f>35.5/1000</f>
        <v>3.5499999999999997E-2</v>
      </c>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2"/>
      <c r="DB24" s="40">
        <f>35.82/1000</f>
        <v>3.5819999999999998E-2</v>
      </c>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2"/>
      <c r="ED24" s="32">
        <f t="shared" si="0"/>
        <v>-3.2000000000000084E-4</v>
      </c>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row>
    <row r="25" spans="1:161" s="19" customFormat="1" ht="17.25" customHeight="1" x14ac:dyDescent="0.25">
      <c r="A25" s="32" t="s">
        <v>48</v>
      </c>
      <c r="B25" s="32"/>
      <c r="C25" s="32"/>
      <c r="D25" s="32"/>
      <c r="E25" s="32"/>
      <c r="F25" s="32"/>
      <c r="G25" s="32"/>
      <c r="H25" s="32"/>
      <c r="I25" s="32"/>
      <c r="J25" s="32"/>
      <c r="K25" s="32"/>
      <c r="L25" s="32"/>
      <c r="M25" s="32"/>
      <c r="N25" s="32"/>
      <c r="O25" s="32"/>
      <c r="P25" s="32"/>
      <c r="Q25" s="32"/>
      <c r="R25" s="32"/>
      <c r="S25" s="32"/>
      <c r="T25" s="32"/>
      <c r="U25" s="32"/>
      <c r="V25" s="49"/>
      <c r="W25" s="49"/>
      <c r="X25" s="49"/>
      <c r="Y25" s="49"/>
      <c r="Z25" s="49"/>
      <c r="AA25" s="49"/>
      <c r="AB25" s="49"/>
      <c r="AC25" s="49"/>
      <c r="AD25" s="49"/>
      <c r="AE25" s="49"/>
      <c r="AF25" s="49"/>
      <c r="AG25" s="49"/>
      <c r="AH25" s="49"/>
      <c r="AI25" s="49"/>
      <c r="AJ25" s="49"/>
      <c r="AK25" s="49"/>
      <c r="AL25" s="49"/>
      <c r="AM25" s="49"/>
      <c r="AN25" s="49"/>
      <c r="AO25" s="49"/>
      <c r="AP25" s="49"/>
      <c r="AQ25" s="50"/>
      <c r="AR25" s="50"/>
      <c r="AS25" s="50"/>
      <c r="AT25" s="50"/>
      <c r="AU25" s="50"/>
      <c r="AV25" s="50"/>
      <c r="AW25" s="50"/>
      <c r="AX25" s="50"/>
      <c r="AY25" s="50"/>
      <c r="AZ25" s="50"/>
      <c r="BA25" s="50"/>
      <c r="BB25" s="50"/>
      <c r="BC25" s="50"/>
      <c r="BD25" s="50"/>
      <c r="BE25" s="50"/>
      <c r="BF25" s="50"/>
      <c r="BG25" s="50"/>
      <c r="BH25" s="50"/>
      <c r="BI25" s="50"/>
      <c r="BJ25" s="50"/>
      <c r="BK25" s="51"/>
      <c r="BL25" s="51"/>
      <c r="BM25" s="51"/>
      <c r="BN25" s="51"/>
      <c r="BO25" s="51"/>
      <c r="BP25" s="51"/>
      <c r="BQ25" s="51"/>
      <c r="BR25" s="51"/>
      <c r="BS25" s="51"/>
      <c r="BT25" s="51"/>
      <c r="BU25" s="51"/>
      <c r="BV25" s="51"/>
      <c r="BW25" s="51"/>
      <c r="BX25" s="51"/>
      <c r="BY25" s="51"/>
      <c r="BZ25" s="51"/>
      <c r="CA25" s="51"/>
      <c r="CB25" s="51"/>
      <c r="CC25" s="32">
        <f>SUM(CC14:DA24)</f>
        <v>8.5223540000000018</v>
      </c>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f>SUM(DB14:EC24)</f>
        <v>8.7366360000000007</v>
      </c>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f>SUM(ED14:FE24)</f>
        <v>-0.21428200000000031</v>
      </c>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row>
  </sheetData>
  <mergeCells count="107">
    <mergeCell ref="BR8:CI8"/>
    <mergeCell ref="A9:R9"/>
    <mergeCell ref="A10:R10"/>
    <mergeCell ref="A12:U12"/>
    <mergeCell ref="V12:AP12"/>
    <mergeCell ref="AQ12:BJ12"/>
    <mergeCell ref="BK12:CB12"/>
    <mergeCell ref="CC12:DA12"/>
    <mergeCell ref="A4:FE4"/>
    <mergeCell ref="CI5:EO5"/>
    <mergeCell ref="CI6:EO6"/>
    <mergeCell ref="BR7:CI7"/>
    <mergeCell ref="CJ7:CM7"/>
    <mergeCell ref="CN7:CQ7"/>
    <mergeCell ref="DB12:EC12"/>
    <mergeCell ref="ED12:FE12"/>
    <mergeCell ref="A13:U13"/>
    <mergeCell ref="V13:AP13"/>
    <mergeCell ref="AQ13:BJ13"/>
    <mergeCell ref="BK13:CB13"/>
    <mergeCell ref="CC13:DA13"/>
    <mergeCell ref="DB13:EC13"/>
    <mergeCell ref="ED13:FE13"/>
    <mergeCell ref="ED14:FE14"/>
    <mergeCell ref="A15:U15"/>
    <mergeCell ref="V15:AP15"/>
    <mergeCell ref="AQ15:BJ15"/>
    <mergeCell ref="BK15:CB15"/>
    <mergeCell ref="CC15:DA15"/>
    <mergeCell ref="DB15:EC15"/>
    <mergeCell ref="ED15:FE15"/>
    <mergeCell ref="A14:U14"/>
    <mergeCell ref="V14:AP14"/>
    <mergeCell ref="AQ14:BJ14"/>
    <mergeCell ref="BK14:CB14"/>
    <mergeCell ref="CC14:DA14"/>
    <mergeCell ref="DB14:EC14"/>
    <mergeCell ref="ED16:FE16"/>
    <mergeCell ref="A17:U17"/>
    <mergeCell ref="V17:AP17"/>
    <mergeCell ref="AQ17:BJ17"/>
    <mergeCell ref="BK17:CB17"/>
    <mergeCell ref="CC17:DA17"/>
    <mergeCell ref="DB17:EC17"/>
    <mergeCell ref="ED17:FE17"/>
    <mergeCell ref="A16:U16"/>
    <mergeCell ref="V16:AP16"/>
    <mergeCell ref="AQ16:BJ16"/>
    <mergeCell ref="BK16:CB16"/>
    <mergeCell ref="CC16:DA16"/>
    <mergeCell ref="DB16:EC16"/>
    <mergeCell ref="A20:U20"/>
    <mergeCell ref="V20:AP20"/>
    <mergeCell ref="AQ20:BJ20"/>
    <mergeCell ref="BK20:CB20"/>
    <mergeCell ref="CC20:DA20"/>
    <mergeCell ref="DB20:EC20"/>
    <mergeCell ref="ED20:FE20"/>
    <mergeCell ref="ED18:FE18"/>
    <mergeCell ref="A19:U19"/>
    <mergeCell ref="V19:AP19"/>
    <mergeCell ref="AQ19:BJ19"/>
    <mergeCell ref="BK19:CB19"/>
    <mergeCell ref="CC19:DA19"/>
    <mergeCell ref="DB19:EC19"/>
    <mergeCell ref="ED19:FE19"/>
    <mergeCell ref="A18:U18"/>
    <mergeCell ref="V18:AP18"/>
    <mergeCell ref="AQ18:BJ18"/>
    <mergeCell ref="BK18:CB18"/>
    <mergeCell ref="CC18:DA18"/>
    <mergeCell ref="DB18:EC18"/>
    <mergeCell ref="ED21:FE21"/>
    <mergeCell ref="A22:U22"/>
    <mergeCell ref="V22:AP22"/>
    <mergeCell ref="AQ22:BJ22"/>
    <mergeCell ref="BK22:CB22"/>
    <mergeCell ref="CC22:DA22"/>
    <mergeCell ref="DB22:EC22"/>
    <mergeCell ref="ED22:FE22"/>
    <mergeCell ref="A21:U21"/>
    <mergeCell ref="V21:AP21"/>
    <mergeCell ref="AQ21:BJ21"/>
    <mergeCell ref="BK21:CB21"/>
    <mergeCell ref="CC21:DA21"/>
    <mergeCell ref="DB21:EC21"/>
    <mergeCell ref="ED25:FE25"/>
    <mergeCell ref="A25:U25"/>
    <mergeCell ref="V25:AP25"/>
    <mergeCell ref="AQ25:BJ25"/>
    <mergeCell ref="BK25:CB25"/>
    <mergeCell ref="CC25:DA25"/>
    <mergeCell ref="DB25:EC25"/>
    <mergeCell ref="ED23:FE23"/>
    <mergeCell ref="A24:U24"/>
    <mergeCell ref="V24:AP24"/>
    <mergeCell ref="AQ24:BJ24"/>
    <mergeCell ref="BK24:CB24"/>
    <mergeCell ref="CC24:DA24"/>
    <mergeCell ref="DB24:EC24"/>
    <mergeCell ref="ED24:FE24"/>
    <mergeCell ref="A23:U23"/>
    <mergeCell ref="V23:AP23"/>
    <mergeCell ref="AQ23:BJ23"/>
    <mergeCell ref="BK23:CB23"/>
    <mergeCell ref="CC23:DA23"/>
    <mergeCell ref="DB23:EC23"/>
  </mergeCells>
  <dataValidations count="1">
    <dataValidation allowBlank="1" showInputMessage="1" showErrorMessage="1" promptTitle="Приложение № 4" prompt="к приказу ФАС России_x000a_от 18.01.2019 № 38/19" sqref="FE1 PA1 YW1 AIS1 ASO1 BCK1 BMG1 BWC1 CFY1 CPU1 CZQ1 DJM1 DTI1 EDE1 ENA1 EWW1 FGS1 FQO1 GAK1 GKG1 GUC1 HDY1 HNU1 HXQ1 IHM1 IRI1 JBE1 JLA1 JUW1 KES1 KOO1 KYK1 LIG1 LSC1 MBY1 MLU1 MVQ1 NFM1 NPI1 NZE1 OJA1 OSW1 PCS1 PMO1 PWK1 QGG1 QQC1 QZY1 RJU1 RTQ1 SDM1 SNI1 SXE1 THA1 TQW1 UAS1 UKO1 UUK1 VEG1 VOC1 VXY1 WHU1 WRQ1 XBM1 FE65537 PA65537 YW65537 AIS65537 ASO65537 BCK65537 BMG65537 BWC65537 CFY65537 CPU65537 CZQ65537 DJM65537 DTI65537 EDE65537 ENA65537 EWW65537 FGS65537 FQO65537 GAK65537 GKG65537 GUC65537 HDY65537 HNU65537 HXQ65537 IHM65537 IRI65537 JBE65537 JLA65537 JUW65537 KES65537 KOO65537 KYK65537 LIG65537 LSC65537 MBY65537 MLU65537 MVQ65537 NFM65537 NPI65537 NZE65537 OJA65537 OSW65537 PCS65537 PMO65537 PWK65537 QGG65537 QQC65537 QZY65537 RJU65537 RTQ65537 SDM65537 SNI65537 SXE65537 THA65537 TQW65537 UAS65537 UKO65537 UUK65537 VEG65537 VOC65537 VXY65537 WHU65537 WRQ65537 XBM65537 FE131073 PA131073 YW131073 AIS131073 ASO131073 BCK131073 BMG131073 BWC131073 CFY131073 CPU131073 CZQ131073 DJM131073 DTI131073 EDE131073 ENA131073 EWW131073 FGS131073 FQO131073 GAK131073 GKG131073 GUC131073 HDY131073 HNU131073 HXQ131073 IHM131073 IRI131073 JBE131073 JLA131073 JUW131073 KES131073 KOO131073 KYK131073 LIG131073 LSC131073 MBY131073 MLU131073 MVQ131073 NFM131073 NPI131073 NZE131073 OJA131073 OSW131073 PCS131073 PMO131073 PWK131073 QGG131073 QQC131073 QZY131073 RJU131073 RTQ131073 SDM131073 SNI131073 SXE131073 THA131073 TQW131073 UAS131073 UKO131073 UUK131073 VEG131073 VOC131073 VXY131073 WHU131073 WRQ131073 XBM131073 FE196609 PA196609 YW196609 AIS196609 ASO196609 BCK196609 BMG196609 BWC196609 CFY196609 CPU196609 CZQ196609 DJM196609 DTI196609 EDE196609 ENA196609 EWW196609 FGS196609 FQO196609 GAK196609 GKG196609 GUC196609 HDY196609 HNU196609 HXQ196609 IHM196609 IRI196609 JBE196609 JLA196609 JUW196609 KES196609 KOO196609 KYK196609 LIG196609 LSC196609 MBY196609 MLU196609 MVQ196609 NFM196609 NPI196609 NZE196609 OJA196609 OSW196609 PCS196609 PMO196609 PWK196609 QGG196609 QQC196609 QZY196609 RJU196609 RTQ196609 SDM196609 SNI196609 SXE196609 THA196609 TQW196609 UAS196609 UKO196609 UUK196609 VEG196609 VOC196609 VXY196609 WHU196609 WRQ196609 XBM196609 FE262145 PA262145 YW262145 AIS262145 ASO262145 BCK262145 BMG262145 BWC262145 CFY262145 CPU262145 CZQ262145 DJM262145 DTI262145 EDE262145 ENA262145 EWW262145 FGS262145 FQO262145 GAK262145 GKG262145 GUC262145 HDY262145 HNU262145 HXQ262145 IHM262145 IRI262145 JBE262145 JLA262145 JUW262145 KES262145 KOO262145 KYK262145 LIG262145 LSC262145 MBY262145 MLU262145 MVQ262145 NFM262145 NPI262145 NZE262145 OJA262145 OSW262145 PCS262145 PMO262145 PWK262145 QGG262145 QQC262145 QZY262145 RJU262145 RTQ262145 SDM262145 SNI262145 SXE262145 THA262145 TQW262145 UAS262145 UKO262145 UUK262145 VEG262145 VOC262145 VXY262145 WHU262145 WRQ262145 XBM262145 FE327681 PA327681 YW327681 AIS327681 ASO327681 BCK327681 BMG327681 BWC327681 CFY327681 CPU327681 CZQ327681 DJM327681 DTI327681 EDE327681 ENA327681 EWW327681 FGS327681 FQO327681 GAK327681 GKG327681 GUC327681 HDY327681 HNU327681 HXQ327681 IHM327681 IRI327681 JBE327681 JLA327681 JUW327681 KES327681 KOO327681 KYK327681 LIG327681 LSC327681 MBY327681 MLU327681 MVQ327681 NFM327681 NPI327681 NZE327681 OJA327681 OSW327681 PCS327681 PMO327681 PWK327681 QGG327681 QQC327681 QZY327681 RJU327681 RTQ327681 SDM327681 SNI327681 SXE327681 THA327681 TQW327681 UAS327681 UKO327681 UUK327681 VEG327681 VOC327681 VXY327681 WHU327681 WRQ327681 XBM327681 FE393217 PA393217 YW393217 AIS393217 ASO393217 BCK393217 BMG393217 BWC393217 CFY393217 CPU393217 CZQ393217 DJM393217 DTI393217 EDE393217 ENA393217 EWW393217 FGS393217 FQO393217 GAK393217 GKG393217 GUC393217 HDY393217 HNU393217 HXQ393217 IHM393217 IRI393217 JBE393217 JLA393217 JUW393217 KES393217 KOO393217 KYK393217 LIG393217 LSC393217 MBY393217 MLU393217 MVQ393217 NFM393217 NPI393217 NZE393217 OJA393217 OSW393217 PCS393217 PMO393217 PWK393217 QGG393217 QQC393217 QZY393217 RJU393217 RTQ393217 SDM393217 SNI393217 SXE393217 THA393217 TQW393217 UAS393217 UKO393217 UUK393217 VEG393217 VOC393217 VXY393217 WHU393217 WRQ393217 XBM393217 FE458753 PA458753 YW458753 AIS458753 ASO458753 BCK458753 BMG458753 BWC458753 CFY458753 CPU458753 CZQ458753 DJM458753 DTI458753 EDE458753 ENA458753 EWW458753 FGS458753 FQO458753 GAK458753 GKG458753 GUC458753 HDY458753 HNU458753 HXQ458753 IHM458753 IRI458753 JBE458753 JLA458753 JUW458753 KES458753 KOO458753 KYK458753 LIG458753 LSC458753 MBY458753 MLU458753 MVQ458753 NFM458753 NPI458753 NZE458753 OJA458753 OSW458753 PCS458753 PMO458753 PWK458753 QGG458753 QQC458753 QZY458753 RJU458753 RTQ458753 SDM458753 SNI458753 SXE458753 THA458753 TQW458753 UAS458753 UKO458753 UUK458753 VEG458753 VOC458753 VXY458753 WHU458753 WRQ458753 XBM458753 FE524289 PA524289 YW524289 AIS524289 ASO524289 BCK524289 BMG524289 BWC524289 CFY524289 CPU524289 CZQ524289 DJM524289 DTI524289 EDE524289 ENA524289 EWW524289 FGS524289 FQO524289 GAK524289 GKG524289 GUC524289 HDY524289 HNU524289 HXQ524289 IHM524289 IRI524289 JBE524289 JLA524289 JUW524289 KES524289 KOO524289 KYK524289 LIG524289 LSC524289 MBY524289 MLU524289 MVQ524289 NFM524289 NPI524289 NZE524289 OJA524289 OSW524289 PCS524289 PMO524289 PWK524289 QGG524289 QQC524289 QZY524289 RJU524289 RTQ524289 SDM524289 SNI524289 SXE524289 THA524289 TQW524289 UAS524289 UKO524289 UUK524289 VEG524289 VOC524289 VXY524289 WHU524289 WRQ524289 XBM524289 FE589825 PA589825 YW589825 AIS589825 ASO589825 BCK589825 BMG589825 BWC589825 CFY589825 CPU589825 CZQ589825 DJM589825 DTI589825 EDE589825 ENA589825 EWW589825 FGS589825 FQO589825 GAK589825 GKG589825 GUC589825 HDY589825 HNU589825 HXQ589825 IHM589825 IRI589825 JBE589825 JLA589825 JUW589825 KES589825 KOO589825 KYK589825 LIG589825 LSC589825 MBY589825 MLU589825 MVQ589825 NFM589825 NPI589825 NZE589825 OJA589825 OSW589825 PCS589825 PMO589825 PWK589825 QGG589825 QQC589825 QZY589825 RJU589825 RTQ589825 SDM589825 SNI589825 SXE589825 THA589825 TQW589825 UAS589825 UKO589825 UUK589825 VEG589825 VOC589825 VXY589825 WHU589825 WRQ589825 XBM589825 FE655361 PA655361 YW655361 AIS655361 ASO655361 BCK655361 BMG655361 BWC655361 CFY655361 CPU655361 CZQ655361 DJM655361 DTI655361 EDE655361 ENA655361 EWW655361 FGS655361 FQO655361 GAK655361 GKG655361 GUC655361 HDY655361 HNU655361 HXQ655361 IHM655361 IRI655361 JBE655361 JLA655361 JUW655361 KES655361 KOO655361 KYK655361 LIG655361 LSC655361 MBY655361 MLU655361 MVQ655361 NFM655361 NPI655361 NZE655361 OJA655361 OSW655361 PCS655361 PMO655361 PWK655361 QGG655361 QQC655361 QZY655361 RJU655361 RTQ655361 SDM655361 SNI655361 SXE655361 THA655361 TQW655361 UAS655361 UKO655361 UUK655361 VEG655361 VOC655361 VXY655361 WHU655361 WRQ655361 XBM655361 FE720897 PA720897 YW720897 AIS720897 ASO720897 BCK720897 BMG720897 BWC720897 CFY720897 CPU720897 CZQ720897 DJM720897 DTI720897 EDE720897 ENA720897 EWW720897 FGS720897 FQO720897 GAK720897 GKG720897 GUC720897 HDY720897 HNU720897 HXQ720897 IHM720897 IRI720897 JBE720897 JLA720897 JUW720897 KES720897 KOO720897 KYK720897 LIG720897 LSC720897 MBY720897 MLU720897 MVQ720897 NFM720897 NPI720897 NZE720897 OJA720897 OSW720897 PCS720897 PMO720897 PWK720897 QGG720897 QQC720897 QZY720897 RJU720897 RTQ720897 SDM720897 SNI720897 SXE720897 THA720897 TQW720897 UAS720897 UKO720897 UUK720897 VEG720897 VOC720897 VXY720897 WHU720897 WRQ720897 XBM720897 FE786433 PA786433 YW786433 AIS786433 ASO786433 BCK786433 BMG786433 BWC786433 CFY786433 CPU786433 CZQ786433 DJM786433 DTI786433 EDE786433 ENA786433 EWW786433 FGS786433 FQO786433 GAK786433 GKG786433 GUC786433 HDY786433 HNU786433 HXQ786433 IHM786433 IRI786433 JBE786433 JLA786433 JUW786433 KES786433 KOO786433 KYK786433 LIG786433 LSC786433 MBY786433 MLU786433 MVQ786433 NFM786433 NPI786433 NZE786433 OJA786433 OSW786433 PCS786433 PMO786433 PWK786433 QGG786433 QQC786433 QZY786433 RJU786433 RTQ786433 SDM786433 SNI786433 SXE786433 THA786433 TQW786433 UAS786433 UKO786433 UUK786433 VEG786433 VOC786433 VXY786433 WHU786433 WRQ786433 XBM786433 FE851969 PA851969 YW851969 AIS851969 ASO851969 BCK851969 BMG851969 BWC851969 CFY851969 CPU851969 CZQ851969 DJM851969 DTI851969 EDE851969 ENA851969 EWW851969 FGS851969 FQO851969 GAK851969 GKG851969 GUC851969 HDY851969 HNU851969 HXQ851969 IHM851969 IRI851969 JBE851969 JLA851969 JUW851969 KES851969 KOO851969 KYK851969 LIG851969 LSC851969 MBY851969 MLU851969 MVQ851969 NFM851969 NPI851969 NZE851969 OJA851969 OSW851969 PCS851969 PMO851969 PWK851969 QGG851969 QQC851969 QZY851969 RJU851969 RTQ851969 SDM851969 SNI851969 SXE851969 THA851969 TQW851969 UAS851969 UKO851969 UUK851969 VEG851969 VOC851969 VXY851969 WHU851969 WRQ851969 XBM851969 FE917505 PA917505 YW917505 AIS917505 ASO917505 BCK917505 BMG917505 BWC917505 CFY917505 CPU917505 CZQ917505 DJM917505 DTI917505 EDE917505 ENA917505 EWW917505 FGS917505 FQO917505 GAK917505 GKG917505 GUC917505 HDY917505 HNU917505 HXQ917505 IHM917505 IRI917505 JBE917505 JLA917505 JUW917505 KES917505 KOO917505 KYK917505 LIG917505 LSC917505 MBY917505 MLU917505 MVQ917505 NFM917505 NPI917505 NZE917505 OJA917505 OSW917505 PCS917505 PMO917505 PWK917505 QGG917505 QQC917505 QZY917505 RJU917505 RTQ917505 SDM917505 SNI917505 SXE917505 THA917505 TQW917505 UAS917505 UKO917505 UUK917505 VEG917505 VOC917505 VXY917505 WHU917505 WRQ917505 XBM917505 FE983041 PA983041 YW983041 AIS983041 ASO983041 BCK983041 BMG983041 BWC983041 CFY983041 CPU983041 CZQ983041 DJM983041 DTI983041 EDE983041 ENA983041 EWW983041 FGS983041 FQO983041 GAK983041 GKG983041 GUC983041 HDY983041 HNU983041 HXQ983041 IHM983041 IRI983041 JBE983041 JLA983041 JUW983041 KES983041 KOO983041 KYK983041 LIG983041 LSC983041 MBY983041 MLU983041 MVQ983041 NFM983041 NPI983041 NZE983041 OJA983041 OSW983041 PCS983041 PMO983041 PWK983041 QGG983041 QQC983041 QZY983041 RJU983041 RTQ983041 SDM983041 SNI983041 SXE983041 THA983041 TQW983041 UAS983041 UKO983041 UUK983041 VEG983041 VOC983041 VXY983041 WHU983041 WRQ983041 XBM98304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июнь</vt:lpstr>
      <vt:lpstr>июль</vt:lpstr>
      <vt:lpstr>август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2020-09-03T04:25:21Z</dcterms:modified>
</cp:coreProperties>
</file>