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I13" i="4" l="1"/>
  <c r="I9" i="4"/>
  <c r="J9" i="4"/>
  <c r="K9" i="4"/>
  <c r="D18" i="4" l="1"/>
  <c r="K13" i="4"/>
  <c r="E9" i="4"/>
  <c r="F18" i="4" l="1"/>
  <c r="E18" i="4"/>
  <c r="F14" i="4"/>
  <c r="F13" i="4"/>
  <c r="E14" i="4"/>
  <c r="E13" i="4"/>
  <c r="F6" i="4"/>
  <c r="E32" i="4" l="1"/>
  <c r="D16" i="4" l="1"/>
  <c r="D30" i="4"/>
  <c r="E16" i="4"/>
  <c r="E30" i="4"/>
  <c r="E8" i="4"/>
  <c r="D11" i="4"/>
  <c r="J14" i="4" s="1"/>
  <c r="E11" i="4"/>
  <c r="J25" i="5" l="1"/>
  <c r="F16" i="4"/>
  <c r="F31" i="4"/>
  <c r="F10" i="4"/>
  <c r="F9" i="4"/>
  <c r="F8" i="4"/>
  <c r="K25" i="5" s="1"/>
  <c r="F7" i="4"/>
  <c r="F5" i="4"/>
  <c r="G25" i="5"/>
  <c r="F25" i="5" s="1"/>
  <c r="G26" i="5"/>
  <c r="H26" i="5" s="1"/>
  <c r="G24" i="5"/>
  <c r="F24" i="5" s="1"/>
  <c r="I26" i="5"/>
  <c r="G14" i="4" s="1"/>
  <c r="I25" i="5"/>
  <c r="I24" i="5"/>
  <c r="L25" i="5" l="1"/>
  <c r="F26" i="5"/>
  <c r="F11" i="4"/>
  <c r="F30" i="4"/>
  <c r="F28" i="4" s="1"/>
  <c r="H24" i="5"/>
  <c r="H25" i="5"/>
  <c r="F4" i="5"/>
  <c r="D32" i="4" l="1"/>
  <c r="E31" i="4"/>
  <c r="E28" i="4" s="1"/>
  <c r="D31" i="4"/>
  <c r="D28" i="4" s="1"/>
  <c r="H4" i="5" l="1"/>
  <c r="D4" i="5"/>
</calcChain>
</file>

<file path=xl/sharedStrings.xml><?xml version="1.0" encoding="utf-8"?>
<sst xmlns="http://schemas.openxmlformats.org/spreadsheetml/2006/main" count="375" uniqueCount="278">
  <si>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</si>
  <si>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</si>
  <si>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</si>
  <si>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</si>
  <si>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</si>
  <si>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</si>
  <si>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</si>
  <si>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</si>
  <si>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</si>
  <si>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</si>
  <si>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</si>
  <si>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</si>
  <si>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</si>
  <si>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</si>
  <si>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</si>
  <si>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</si>
  <si>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</si>
  <si>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</si>
  <si>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</si>
  <si>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</si>
  <si>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</si>
  <si>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</si>
  <si>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</si>
  <si>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</si>
  <si>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</si>
  <si>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</si>
  <si>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</si>
  <si>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</si>
  <si>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</si>
  <si>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</si>
  <si>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</si>
  <si>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</si>
  <si>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</si>
  <si>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</si>
  <si>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</si>
  <si>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</si>
  <si>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</si>
  <si>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</si>
  <si>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</si>
  <si>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</si>
  <si>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</si>
  <si>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</si>
  <si>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</si>
  <si>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</si>
  <si>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</si>
  <si>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</si>
  <si>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</si>
  <si>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</si>
  <si>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</si>
  <si>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</si>
  <si>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</si>
  <si>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</si>
  <si>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</si>
  <si>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</si>
  <si>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</si>
  <si>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</si>
  <si>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</si>
  <si>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</si>
  <si>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</si>
  <si>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</si>
  <si>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</si>
  <si>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</si>
  <si>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</si>
  <si>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</si>
  <si>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</si>
  <si>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</si>
  <si>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</si>
  <si>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</si>
  <si>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</si>
  <si>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</si>
  <si>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</si>
  <si>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</si>
  <si>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</si>
  <si>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</si>
  <si>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</si>
  <si>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</si>
  <si>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</si>
  <si>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</si>
  <si>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</si>
  <si>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</si>
  <si>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</si>
  <si>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</si>
  <si>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</si>
  <si>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</si>
  <si>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</si>
  <si>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</si>
  <si>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</si>
  <si>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</si>
  <si>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</si>
  <si>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</si>
  <si>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</si>
  <si>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</si>
  <si>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</si>
  <si>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</si>
  <si>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</si>
  <si>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</si>
  <si>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</si>
  <si>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</si>
  <si>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</si>
  <si>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</si>
  <si>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</si>
  <si>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</si>
  <si>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</si>
  <si>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</si>
  <si>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</si>
  <si>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</si>
  <si>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</si>
  <si>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</si>
  <si>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</si>
  <si>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</si>
  <si>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</si>
  <si>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</si>
  <si>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</si>
  <si>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</si>
  <si>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</si>
  <si>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</si>
  <si>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</si>
  <si>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</si>
  <si>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</si>
  <si>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</si>
  <si>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</si>
  <si>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</si>
  <si>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</si>
  <si>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</si>
  <si>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</si>
  <si>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</si>
  <si>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</si>
  <si>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</si>
  <si>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</si>
  <si>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</si>
  <si>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</si>
  <si>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</si>
  <si>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</si>
  <si>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</si>
  <si>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</si>
  <si>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</si>
  <si>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</si>
  <si>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</si>
  <si>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</si>
  <si>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</si>
  <si>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</si>
  <si>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</si>
  <si>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</si>
  <si>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</si>
  <si>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</si>
  <si>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</si>
  <si>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</si>
  <si>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</si>
  <si>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</si>
  <si>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</si>
  <si>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</si>
  <si>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</si>
  <si>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</si>
  <si>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</si>
  <si>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</si>
  <si>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</si>
  <si>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</si>
  <si>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</si>
  <si>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</si>
  <si>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</si>
  <si>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</si>
  <si>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</si>
  <si>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</si>
  <si>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</si>
  <si>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</si>
  <si>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</si>
  <si>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</si>
  <si>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</si>
  <si>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</si>
  <si>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</si>
  <si>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</si>
  <si>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</si>
  <si>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</si>
  <si>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</si>
  <si>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</si>
  <si>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</si>
  <si>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</si>
  <si>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</si>
  <si>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</si>
  <si>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</si>
  <si>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</si>
  <si>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</si>
  <si>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</si>
  <si>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</si>
  <si>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</si>
  <si>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</si>
  <si>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</si>
  <si>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</si>
  <si>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</si>
  <si>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</si>
  <si>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</si>
  <si>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</si>
  <si>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</si>
  <si>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</si>
  <si>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</si>
  <si>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</si>
  <si>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</si>
  <si>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</si>
  <si>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</si>
  <si>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</si>
  <si>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</si>
  <si>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</si>
  <si>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</si>
  <si>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</si>
  <si>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</si>
  <si>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</si>
  <si>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</si>
  <si>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</si>
  <si>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</si>
  <si>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</si>
  <si>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</si>
  <si>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</si>
  <si>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</si>
  <si>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</si>
  <si>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</si>
  <si>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</si>
  <si>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</si>
  <si>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</si>
  <si>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</si>
  <si>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</si>
  <si>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</si>
  <si>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</si>
  <si>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</si>
  <si>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</si>
  <si>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</si>
  <si>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</si>
  <si>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</si>
  <si>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</si>
  <si>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</si>
  <si>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</si>
  <si>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</si>
  <si>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</si>
  <si>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</si>
  <si>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</si>
  <si>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</si>
  <si>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</si>
  <si>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</si>
  <si>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</si>
  <si>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</si>
  <si>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</si>
  <si>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</si>
  <si>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</si>
  <si>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</si>
  <si>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</si>
  <si>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</si>
  <si>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</si>
  <si>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</si>
  <si>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</si>
  <si>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</si>
  <si>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</si>
  <si>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</si>
  <si>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</si>
  <si>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</si>
  <si>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</si>
  <si>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</si>
  <si>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</si>
  <si>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</si>
  <si>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</si>
  <si>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</si>
  <si>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</si>
  <si>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</si>
  <si>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</si>
  <si>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</si>
  <si>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</si>
  <si>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</si>
  <si>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Фактические показатели 
за 2024 год</t>
  </si>
  <si>
    <t>Приказ МЭ 
от 13.11.2024
 № 2235</t>
  </si>
  <si>
    <t>нвв итого</t>
  </si>
  <si>
    <t>атс</t>
  </si>
  <si>
    <t>топливо</t>
  </si>
  <si>
    <t>энергия</t>
  </si>
  <si>
    <t>мощность</t>
  </si>
  <si>
    <t>Сводные показатели расчета тарифов на электрическую энергию (мощность) станции Комсомольская ТЭЦ-3 АО "ДГК" на 2026 год</t>
  </si>
  <si>
    <t xml:space="preserve"> Комсомольская ТЭЦ-3</t>
  </si>
  <si>
    <t>нет</t>
  </si>
  <si>
    <t>Постановление Правительства РФ от 21.01.2004 № 24;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</si>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</sst>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43" fontId="4" fillId="0" borderId="0" xfId="9" applyFont="1" applyFill="1" applyAlignment="1">
      <alignment horizontal="right"/>
    </xf>
    <xf numFmtId="43" fontId="4" fillId="0" borderId="0" xfId="9" applyFont="1" applyFill="1"/>
    <xf numFmtId="43" fontId="4" fillId="7" borderId="0" xfId="9" applyFont="1" applyFill="1" applyAlignment="1">
      <alignment horizontal="right"/>
    </xf>
    <xf numFmtId="0" fontId="4" fillId="8" borderId="0" xfId="0" applyFont="1" applyFill="1" applyAlignment="1">
      <alignment horizontal="right"/>
    </xf>
    <xf numFmtId="0" fontId="1" fillId="0" borderId="15" xfId="0" applyFont="1" applyBorder="1" applyAlignment="1">
      <alignment horizontal="center" vertical="top" wrapText="1"/>
    </xf>
    <xf numFmtId="4" fontId="0" fillId="0" borderId="16" xfId="0" applyNumberForma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4" fontId="0" fillId="0" borderId="3" xfId="0" applyNumberFormat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7" xfId="0" applyNumberFormat="1" applyFill="1" applyBorder="1" applyAlignment="1">
      <alignment horizontal="center" vertical="top" wrapText="1"/>
    </xf>
    <xf numFmtId="4" fontId="2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10" applyFont="1" applyFill="1" applyBorder="1" applyAlignment="1">
      <alignment horizontal="center" vertical="top" wrapText="1"/>
    </xf>
    <xf numFmtId="0" fontId="25" fillId="0" borderId="3" xfId="1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</cellXfs>
  <cellStyles count="11">
    <cellStyle name="Гиперссылка" xfId="10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инансовый" xfId="9" builtinId="3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89;&#1095;&#1077;&#1090;%20&#1090;&#1072;&#1088;&#1080;&#1092;&#1086;&#1074;%20&#1085;&#1072;%202026%20&#1075;&#1086;&#1076;/&#1069;&#1069;%20&#1054;&#1055;&#1058;_2026/&#1044;&#1086;&#1082;&#1091;&#1084;&#1077;&#1085;&#1090;&#1099;%20&#1085;&#1072;%20&#1086;&#1090;&#1087;&#1088;&#1072;&#1074;&#1082;&#1091;/&#1064;&#1072;&#1073;&#1083;&#1086;&#1085;&#1099;%20&#1080;&#1085;&#1076;%20&#1089;&#1090;%20&#1074;%20&#1060;&#1040;&#1057;/&#1074;&#1077;&#1088;&#1089;&#1080;&#1103;%201.0.1/INDEX%20.STATION.CZ.2026_v1.0_%20&#1050;&#1058;&#1069;&#1062;%20-3%20(v1.0.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2.4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HTTP"/>
      <sheetName val="modfrmReestr"/>
      <sheetName val="modList00"/>
      <sheetName val="modProv"/>
      <sheetName val="AllSheetsInThisWorkbook"/>
      <sheetName val="Ставки"/>
      <sheetName val="modList14"/>
      <sheetName val="modList11"/>
      <sheetName val="modListSopr"/>
      <sheetName val="REESTR_STATION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modInstruction"/>
      <sheetName val="modUpdTemplMain"/>
      <sheetName val="modfrmCheckUpd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7">
          <cell r="J27">
            <v>1318.2829999999999</v>
          </cell>
          <cell r="L27">
            <v>1281.8299</v>
          </cell>
          <cell r="M27">
            <v>1299.7110000000002</v>
          </cell>
        </row>
        <row r="29">
          <cell r="J29">
            <v>4.5790000000000006</v>
          </cell>
          <cell r="L29">
            <v>4.5799000000000003</v>
          </cell>
          <cell r="M29">
            <v>4.5790000000000006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topLeftCell="A10" zoomScaleNormal="100" workbookViewId="0">
      <selection activeCell="A11" sqref="A11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180</v>
      </c>
    </row>
    <row r="10" spans="1:1" s="20" customFormat="1" ht="25.5" customHeight="1" x14ac:dyDescent="0.3">
      <c r="A10" s="11" t="s">
        <v>273</v>
      </c>
    </row>
    <row r="11" spans="1:1" ht="26.25" customHeight="1" x14ac:dyDescent="0.3">
      <c r="A11" s="11" t="s">
        <v>179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178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workbookViewId="0">
      <selection activeCell="A59" sqref="A59:F59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hidden="1" customWidth="1"/>
    <col min="8" max="8" width="10.140625" style="20" hidden="1" customWidth="1"/>
    <col min="9" max="11" width="14.140625" style="20" hidden="1" customWidth="1"/>
    <col min="12" max="16384" width="9.140625" style="20"/>
  </cols>
  <sheetData>
    <row r="1" spans="1:13" ht="26.25" customHeight="1" x14ac:dyDescent="0.3">
      <c r="A1" s="143" t="s">
        <v>0</v>
      </c>
      <c r="B1" s="143"/>
      <c r="C1" s="143"/>
      <c r="D1" s="143"/>
      <c r="E1" s="143"/>
      <c r="F1" s="143"/>
    </row>
    <row r="2" spans="1:13" x14ac:dyDescent="0.25">
      <c r="A2" s="21"/>
      <c r="B2" s="22"/>
      <c r="C2" s="22"/>
      <c r="D2" s="22"/>
      <c r="E2" s="22"/>
      <c r="F2" s="22"/>
    </row>
    <row r="3" spans="1:13" ht="96.75" customHeight="1" x14ac:dyDescent="0.25">
      <c r="A3" s="144" t="s">
        <v>1</v>
      </c>
      <c r="B3" s="144"/>
      <c r="C3" s="23" t="s">
        <v>2</v>
      </c>
      <c r="D3" s="137" t="s">
        <v>181</v>
      </c>
      <c r="E3" s="137" t="s">
        <v>182</v>
      </c>
      <c r="F3" s="137" t="s">
        <v>183</v>
      </c>
    </row>
    <row r="4" spans="1:13" ht="21.75" customHeight="1" x14ac:dyDescent="0.25">
      <c r="A4" s="144" t="s">
        <v>38</v>
      </c>
      <c r="B4" s="144"/>
      <c r="C4" s="144"/>
      <c r="D4" s="144"/>
      <c r="E4" s="144"/>
      <c r="F4" s="144"/>
    </row>
    <row r="5" spans="1:13" ht="22.5" customHeight="1" x14ac:dyDescent="0.25">
      <c r="A5" s="23" t="s">
        <v>25</v>
      </c>
      <c r="B5" s="24" t="s">
        <v>39</v>
      </c>
      <c r="C5" s="23" t="s">
        <v>9</v>
      </c>
      <c r="D5" s="25">
        <v>360</v>
      </c>
      <c r="E5" s="25">
        <v>360</v>
      </c>
      <c r="F5" s="25">
        <f>'0.1_вспом'!L10</f>
        <v>360</v>
      </c>
    </row>
    <row r="6" spans="1:13" ht="68.25" customHeight="1" x14ac:dyDescent="0.25">
      <c r="A6" s="23" t="s">
        <v>6</v>
      </c>
      <c r="B6" s="24" t="s">
        <v>40</v>
      </c>
      <c r="C6" s="23" t="s">
        <v>9</v>
      </c>
      <c r="D6" s="25">
        <v>339.995</v>
      </c>
      <c r="E6" s="25">
        <v>342.25358333333332</v>
      </c>
      <c r="F6" s="25">
        <f>'0.1_вспом'!K12</f>
        <v>276.52500000000003</v>
      </c>
      <c r="M6" s="126"/>
    </row>
    <row r="7" spans="1:13" ht="23.25" customHeight="1" x14ac:dyDescent="0.25">
      <c r="A7" s="23" t="s">
        <v>7</v>
      </c>
      <c r="B7" s="24" t="s">
        <v>41</v>
      </c>
      <c r="C7" s="23" t="s">
        <v>42</v>
      </c>
      <c r="D7" s="25">
        <v>2154.5792730000003</v>
      </c>
      <c r="E7" s="25">
        <v>1831.86</v>
      </c>
      <c r="F7" s="25">
        <f>'0.1_вспом'!L13</f>
        <v>1799.9999999999998</v>
      </c>
    </row>
    <row r="8" spans="1:13" ht="21" customHeight="1" x14ac:dyDescent="0.25">
      <c r="A8" s="23" t="s">
        <v>12</v>
      </c>
      <c r="B8" s="24" t="s">
        <v>43</v>
      </c>
      <c r="C8" s="23" t="s">
        <v>42</v>
      </c>
      <c r="D8" s="25">
        <v>1979.7228060000002</v>
      </c>
      <c r="E8" s="25">
        <f>'0.1_вспом'!I15</f>
        <v>1677.3249999999998</v>
      </c>
      <c r="F8" s="25">
        <f>'0.1_вспом'!L15</f>
        <v>1627.6179999999997</v>
      </c>
    </row>
    <row r="9" spans="1:13" ht="21" customHeight="1" x14ac:dyDescent="0.25">
      <c r="A9" s="23" t="s">
        <v>20</v>
      </c>
      <c r="B9" s="24" t="s">
        <v>44</v>
      </c>
      <c r="C9" s="23" t="s">
        <v>45</v>
      </c>
      <c r="D9" s="25">
        <v>1318.2829999999999</v>
      </c>
      <c r="E9" s="25">
        <f>'0.1_вспом'!G16</f>
        <v>1281.8299</v>
      </c>
      <c r="F9" s="25">
        <f>'0.1_вспом'!L16</f>
        <v>1299.7110000000002</v>
      </c>
      <c r="I9" s="126">
        <f>'[13]4'!$J$27-'[13]4'!$J$29</f>
        <v>1313.704</v>
      </c>
      <c r="J9" s="126">
        <f>'[13]4'!$L$27-'[13]4'!$L$29</f>
        <v>1277.25</v>
      </c>
      <c r="K9" s="126">
        <f>'[13]4'!$M$27-'[13]4'!$M$29</f>
        <v>1295.1320000000003</v>
      </c>
    </row>
    <row r="10" spans="1:13" ht="21" customHeight="1" x14ac:dyDescent="0.25">
      <c r="A10" s="23" t="s">
        <v>23</v>
      </c>
      <c r="B10" s="24" t="s">
        <v>46</v>
      </c>
      <c r="C10" s="23" t="s">
        <v>45</v>
      </c>
      <c r="D10" s="25">
        <v>1313.704</v>
      </c>
      <c r="E10" s="25">
        <v>1277.25</v>
      </c>
      <c r="F10" s="25">
        <f>'0.1_вспом'!L17</f>
        <v>1295.1320000000003</v>
      </c>
      <c r="G10" s="126"/>
      <c r="I10" s="126"/>
      <c r="J10" s="126"/>
      <c r="K10" s="126"/>
    </row>
    <row r="11" spans="1:13" ht="21.75" customHeight="1" x14ac:dyDescent="0.25">
      <c r="A11" s="23" t="s">
        <v>24</v>
      </c>
      <c r="B11" s="24" t="s">
        <v>47</v>
      </c>
      <c r="C11" s="23" t="s">
        <v>48</v>
      </c>
      <c r="D11" s="25">
        <f t="shared" ref="D11:E11" si="0">D13+D14+D15</f>
        <v>5573.6301408965001</v>
      </c>
      <c r="E11" s="25">
        <f t="shared" si="0"/>
        <v>5278.6058784559791</v>
      </c>
      <c r="F11" s="25">
        <f>F13+F14+F15</f>
        <v>5165.545419164222</v>
      </c>
    </row>
    <row r="12" spans="1:13" ht="26.25" customHeight="1" x14ac:dyDescent="0.25">
      <c r="A12" s="26"/>
      <c r="B12" s="24" t="s">
        <v>14</v>
      </c>
      <c r="C12" s="26"/>
      <c r="D12" s="25"/>
      <c r="E12" s="25"/>
      <c r="F12" s="26"/>
      <c r="G12" s="127" t="s">
        <v>269</v>
      </c>
      <c r="H12" s="127" t="s">
        <v>268</v>
      </c>
      <c r="I12" s="131" t="s">
        <v>270</v>
      </c>
      <c r="J12" s="127" t="s">
        <v>267</v>
      </c>
      <c r="K12" s="131" t="s">
        <v>271</v>
      </c>
    </row>
    <row r="13" spans="1:13" ht="26.25" customHeight="1" x14ac:dyDescent="0.25">
      <c r="A13" s="23" t="s">
        <v>49</v>
      </c>
      <c r="B13" s="24" t="s">
        <v>50</v>
      </c>
      <c r="C13" s="23" t="s">
        <v>48</v>
      </c>
      <c r="D13" s="25">
        <v>3965.3467442400001</v>
      </c>
      <c r="E13" s="25">
        <f>'0.1_вспом'!G43/1000</f>
        <v>3543.5146344733689</v>
      </c>
      <c r="F13" s="141">
        <f>('0.1_вспом'!L43-'0.1_вспом'!K43)/1000</f>
        <v>3697.3850958934563</v>
      </c>
      <c r="G13" s="128">
        <v>3961759.0751</v>
      </c>
      <c r="H13" s="129">
        <v>3587.66914</v>
      </c>
      <c r="I13" s="129">
        <f>G13+H13</f>
        <v>3965346.7442399999</v>
      </c>
      <c r="J13" s="129">
        <v>5573630.1408965001</v>
      </c>
      <c r="K13" s="129">
        <f>J13-I13</f>
        <v>1608283.3966565002</v>
      </c>
    </row>
    <row r="14" spans="1:13" ht="26.25" customHeight="1" x14ac:dyDescent="0.25">
      <c r="A14" s="23" t="s">
        <v>51</v>
      </c>
      <c r="B14" s="24" t="s">
        <v>52</v>
      </c>
      <c r="C14" s="23" t="s">
        <v>48</v>
      </c>
      <c r="D14" s="25">
        <v>1608.2833966565001</v>
      </c>
      <c r="E14" s="25">
        <f>'0.1_вспом'!H43/1000</f>
        <v>1735.09124398261</v>
      </c>
      <c r="F14" s="141">
        <f>'0.1_вспом'!K43/1000</f>
        <v>1468.1603232707655</v>
      </c>
      <c r="G14" s="130">
        <f>F6*'раздел 3'!I26*12/1000000</f>
        <v>1468.1603232707655</v>
      </c>
      <c r="H14" s="129"/>
      <c r="I14" s="129"/>
      <c r="J14" s="129" t="b">
        <f>J13/1000=D11</f>
        <v>1</v>
      </c>
      <c r="K14" s="129"/>
    </row>
    <row r="15" spans="1:13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138"/>
    </row>
    <row r="16" spans="1:13" ht="23.25" customHeight="1" x14ac:dyDescent="0.25">
      <c r="A16" s="23" t="s">
        <v>31</v>
      </c>
      <c r="B16" s="24" t="s">
        <v>55</v>
      </c>
      <c r="C16" s="26"/>
      <c r="D16" s="25">
        <f t="shared" ref="D16:E16" si="1">D18+D20</f>
        <v>3961.7590750999998</v>
      </c>
      <c r="E16" s="25">
        <f t="shared" si="1"/>
        <v>3539.8396153983695</v>
      </c>
      <c r="F16" s="25">
        <f>F18+F20</f>
        <v>3693.6620759697844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f>G13/1000</f>
        <v>3961.7590750999998</v>
      </c>
      <c r="E18" s="25">
        <f>'0.1_вспом'!I32/1000</f>
        <v>3539.8396153983695</v>
      </c>
      <c r="F18" s="25">
        <f>'0.1_вспом'!J32/1000</f>
        <v>3693.6620759697844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311.58592220977101</v>
      </c>
      <c r="E19" s="27">
        <v>305.89999999999998</v>
      </c>
      <c r="F19" s="25">
        <v>312.40968083477645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/>
      <c r="F21" s="27"/>
    </row>
    <row r="22" spans="1:7" ht="48" customHeight="1" x14ac:dyDescent="0.25">
      <c r="A22" s="26"/>
      <c r="B22" s="24" t="s">
        <v>64</v>
      </c>
      <c r="C22" s="26"/>
      <c r="D22" s="27" t="s">
        <v>265</v>
      </c>
      <c r="E22" s="27" t="s">
        <v>266</v>
      </c>
      <c r="F22" s="27" t="s">
        <v>274</v>
      </c>
    </row>
    <row r="23" spans="1:7" ht="21" hidden="1" customHeight="1" x14ac:dyDescent="0.25">
      <c r="A23" s="37" t="s">
        <v>32</v>
      </c>
      <c r="B23" s="38" t="s">
        <v>65</v>
      </c>
      <c r="C23" s="37" t="s">
        <v>48</v>
      </c>
      <c r="D23" s="25"/>
      <c r="E23" s="25"/>
      <c r="F23" s="25"/>
      <c r="G23" s="20" t="s">
        <v>187</v>
      </c>
    </row>
    <row r="24" spans="1:7" ht="51.75" hidden="1" customHeight="1" x14ac:dyDescent="0.25">
      <c r="A24" s="37" t="s">
        <v>33</v>
      </c>
      <c r="B24" s="38" t="s">
        <v>66</v>
      </c>
      <c r="C24" s="39"/>
      <c r="D24" s="26"/>
      <c r="E24" s="26"/>
      <c r="F24" s="25"/>
      <c r="G24" s="20" t="s">
        <v>187</v>
      </c>
    </row>
    <row r="25" spans="1:7" ht="22.5" hidden="1" customHeight="1" x14ac:dyDescent="0.25">
      <c r="A25" s="37" t="s">
        <v>67</v>
      </c>
      <c r="B25" s="38" t="s">
        <v>68</v>
      </c>
      <c r="C25" s="37" t="s">
        <v>21</v>
      </c>
      <c r="D25" s="25"/>
      <c r="E25" s="25"/>
      <c r="F25" s="25"/>
      <c r="G25" s="20" t="s">
        <v>187</v>
      </c>
    </row>
    <row r="26" spans="1:7" ht="33" hidden="1" customHeight="1" x14ac:dyDescent="0.25">
      <c r="A26" s="37" t="s">
        <v>69</v>
      </c>
      <c r="B26" s="38" t="s">
        <v>70</v>
      </c>
      <c r="C26" s="37" t="s">
        <v>22</v>
      </c>
      <c r="D26" s="25"/>
      <c r="E26" s="25"/>
      <c r="F26" s="25"/>
      <c r="G26" s="20" t="s">
        <v>187</v>
      </c>
    </row>
    <row r="27" spans="1:7" ht="46.5" hidden="1" customHeight="1" x14ac:dyDescent="0.25">
      <c r="A27" s="37" t="s">
        <v>71</v>
      </c>
      <c r="B27" s="38" t="s">
        <v>72</v>
      </c>
      <c r="C27" s="39"/>
      <c r="D27" s="145"/>
      <c r="E27" s="146"/>
      <c r="F27" s="25"/>
      <c r="G27" s="20" t="s">
        <v>187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" si="2">D30+D31+D32</f>
        <v>5573.6301408965001</v>
      </c>
      <c r="E28" s="25">
        <f>E30+E31+E32</f>
        <v>5278.6058784559791</v>
      </c>
      <c r="F28" s="25">
        <f>F30+F31+F32</f>
        <v>5165.545419164222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3965.3467442400001</v>
      </c>
      <c r="E30" s="25">
        <f>E13</f>
        <v>3543.5146344733689</v>
      </c>
      <c r="F30" s="25">
        <f>F13</f>
        <v>3697.3850958934563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ref="D31:E32" si="3">D14</f>
        <v>1608.2833966565001</v>
      </c>
      <c r="E31" s="25">
        <f t="shared" si="3"/>
        <v>1735.09124398261</v>
      </c>
      <c r="F31" s="25">
        <f t="shared" ref="F31" si="4">F14</f>
        <v>1468.1603232707655</v>
      </c>
    </row>
    <row r="32" spans="1:7" ht="30.75" customHeight="1" x14ac:dyDescent="0.25">
      <c r="A32" s="23" t="s">
        <v>78</v>
      </c>
      <c r="B32" s="24" t="s">
        <v>79</v>
      </c>
      <c r="C32" s="23" t="s">
        <v>48</v>
      </c>
      <c r="D32" s="28">
        <f t="shared" si="3"/>
        <v>0</v>
      </c>
      <c r="E32" s="28">
        <f>E15</f>
        <v>0</v>
      </c>
      <c r="F32" s="28"/>
    </row>
    <row r="33" spans="1:6" ht="30.75" hidden="1" customHeight="1" x14ac:dyDescent="0.25">
      <c r="A33" s="37" t="s">
        <v>36</v>
      </c>
      <c r="B33" s="38" t="s">
        <v>80</v>
      </c>
      <c r="C33" s="39"/>
      <c r="D33" s="28"/>
      <c r="E33" s="28"/>
      <c r="F33" s="28"/>
    </row>
    <row r="34" spans="1:6" ht="24.75" hidden="1" customHeight="1" x14ac:dyDescent="0.25">
      <c r="A34" s="37"/>
      <c r="B34" s="38" t="s">
        <v>14</v>
      </c>
      <c r="C34" s="37"/>
      <c r="D34" s="136"/>
      <c r="E34" s="136"/>
      <c r="F34" s="28"/>
    </row>
    <row r="35" spans="1:6" ht="24.75" hidden="1" customHeight="1" x14ac:dyDescent="0.25">
      <c r="A35" s="37" t="s">
        <v>81</v>
      </c>
      <c r="B35" s="38" t="s">
        <v>82</v>
      </c>
      <c r="C35" s="37" t="s">
        <v>48</v>
      </c>
      <c r="D35" s="136"/>
      <c r="E35" s="136"/>
      <c r="F35" s="28"/>
    </row>
    <row r="36" spans="1:6" ht="24.75" hidden="1" customHeight="1" x14ac:dyDescent="0.25">
      <c r="A36" s="37" t="s">
        <v>83</v>
      </c>
      <c r="B36" s="38" t="s">
        <v>84</v>
      </c>
      <c r="C36" s="37" t="s">
        <v>48</v>
      </c>
      <c r="D36" s="136"/>
      <c r="E36" s="136"/>
      <c r="F36" s="28"/>
    </row>
    <row r="37" spans="1:6" ht="24.75" hidden="1" customHeight="1" x14ac:dyDescent="0.25">
      <c r="A37" s="37" t="s">
        <v>85</v>
      </c>
      <c r="B37" s="38" t="s">
        <v>86</v>
      </c>
      <c r="C37" s="37"/>
      <c r="D37" s="28"/>
      <c r="E37" s="28"/>
      <c r="F37" s="28"/>
    </row>
    <row r="38" spans="1:6" ht="24.75" hidden="1" customHeight="1" x14ac:dyDescent="0.25">
      <c r="A38" s="37"/>
      <c r="B38" s="38" t="s">
        <v>14</v>
      </c>
      <c r="C38" s="37"/>
      <c r="D38" s="28"/>
      <c r="E38" s="28"/>
      <c r="F38" s="28"/>
    </row>
    <row r="39" spans="1:6" ht="24.75" hidden="1" customHeight="1" x14ac:dyDescent="0.25">
      <c r="A39" s="37" t="s">
        <v>87</v>
      </c>
      <c r="B39" s="38" t="s">
        <v>75</v>
      </c>
      <c r="C39" s="37" t="s">
        <v>48</v>
      </c>
      <c r="D39" s="28"/>
      <c r="E39" s="28"/>
      <c r="F39" s="28"/>
    </row>
    <row r="40" spans="1:6" ht="24.75" hidden="1" customHeight="1" x14ac:dyDescent="0.25">
      <c r="A40" s="37" t="s">
        <v>88</v>
      </c>
      <c r="B40" s="38" t="s">
        <v>77</v>
      </c>
      <c r="C40" s="37" t="s">
        <v>48</v>
      </c>
      <c r="D40" s="28"/>
      <c r="E40" s="28"/>
      <c r="F40" s="28"/>
    </row>
    <row r="41" spans="1:6" ht="36" hidden="1" customHeight="1" x14ac:dyDescent="0.25">
      <c r="A41" s="37" t="s">
        <v>89</v>
      </c>
      <c r="B41" s="38" t="s">
        <v>79</v>
      </c>
      <c r="C41" s="39" t="s">
        <v>48</v>
      </c>
      <c r="D41" s="28"/>
      <c r="E41" s="28"/>
      <c r="F41" s="28"/>
    </row>
    <row r="42" spans="1:6" ht="36" hidden="1" customHeight="1" x14ac:dyDescent="0.25">
      <c r="A42" s="37" t="s">
        <v>90</v>
      </c>
      <c r="B42" s="38" t="s">
        <v>91</v>
      </c>
      <c r="C42" s="39"/>
      <c r="D42" s="28"/>
      <c r="E42" s="28"/>
      <c r="F42" s="28"/>
    </row>
    <row r="43" spans="1:6" ht="18" hidden="1" customHeight="1" x14ac:dyDescent="0.25">
      <c r="A43" s="39"/>
      <c r="B43" s="38" t="s">
        <v>14</v>
      </c>
      <c r="C43" s="39"/>
      <c r="D43" s="136"/>
      <c r="E43" s="136"/>
      <c r="F43" s="28"/>
    </row>
    <row r="44" spans="1:6" ht="18" hidden="1" customHeight="1" x14ac:dyDescent="0.25">
      <c r="A44" s="37" t="s">
        <v>92</v>
      </c>
      <c r="B44" s="38" t="s">
        <v>75</v>
      </c>
      <c r="C44" s="37" t="s">
        <v>48</v>
      </c>
      <c r="D44" s="136"/>
      <c r="E44" s="136"/>
      <c r="F44" s="28"/>
    </row>
    <row r="45" spans="1:6" ht="24" hidden="1" customHeight="1" x14ac:dyDescent="0.25">
      <c r="A45" s="37" t="s">
        <v>93</v>
      </c>
      <c r="B45" s="38" t="s">
        <v>77</v>
      </c>
      <c r="C45" s="37" t="s">
        <v>48</v>
      </c>
      <c r="D45" s="136"/>
      <c r="E45" s="136"/>
      <c r="F45" s="28"/>
    </row>
    <row r="46" spans="1:6" ht="39.75" hidden="1" customHeight="1" x14ac:dyDescent="0.25">
      <c r="A46" s="37" t="s">
        <v>94</v>
      </c>
      <c r="B46" s="38" t="s">
        <v>79</v>
      </c>
      <c r="C46" s="37" t="s">
        <v>48</v>
      </c>
      <c r="D46" s="28"/>
      <c r="E46" s="28"/>
      <c r="F46" s="28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07.25" customHeight="1" x14ac:dyDescent="0.25">
      <c r="A49" s="147" t="s">
        <v>98</v>
      </c>
      <c r="B49" s="147" t="s">
        <v>37</v>
      </c>
      <c r="C49" s="148"/>
      <c r="D49" s="149" t="s">
        <v>276</v>
      </c>
      <c r="E49" s="148"/>
      <c r="F49" s="148"/>
    </row>
    <row r="50" spans="1:6" ht="35.25" customHeight="1" x14ac:dyDescent="0.25">
      <c r="A50" s="147"/>
      <c r="B50" s="147"/>
      <c r="C50" s="148"/>
      <c r="D50" s="150" t="s">
        <v>277</v>
      </c>
      <c r="E50" s="148"/>
      <c r="F50" s="148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42"/>
      <c r="B59" s="142"/>
      <c r="C59" s="142"/>
      <c r="D59" s="142"/>
      <c r="E59" s="142"/>
      <c r="F59" s="142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275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F47" sqref="F47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43" t="s">
        <v>99</v>
      </c>
      <c r="B2" s="143"/>
      <c r="C2" s="143"/>
      <c r="D2" s="143"/>
      <c r="E2" s="143"/>
      <c r="F2" s="143"/>
      <c r="G2" s="143"/>
      <c r="H2" s="143"/>
      <c r="I2" s="143"/>
    </row>
    <row r="3" spans="1:9" x14ac:dyDescent="0.25">
      <c r="A3" s="1"/>
    </row>
    <row r="4" spans="1:9" ht="67.5" customHeight="1" x14ac:dyDescent="0.25">
      <c r="A4" s="151" t="s">
        <v>1</v>
      </c>
      <c r="B4" s="151"/>
      <c r="C4" s="151" t="s">
        <v>100</v>
      </c>
      <c r="D4" s="151" t="str">
        <f>'раздел 2'!D3</f>
        <v>Фактические показатели за 2024 год</v>
      </c>
      <c r="E4" s="151"/>
      <c r="F4" s="153" t="str">
        <f>'раздел 2'!E3</f>
        <v>Утверждено на 2025 год</v>
      </c>
      <c r="G4" s="151"/>
      <c r="H4" s="151" t="str">
        <f>'раздел 2'!F3</f>
        <v>Предложения на расчетный период регулирования (2026 год)</v>
      </c>
      <c r="I4" s="151"/>
    </row>
    <row r="5" spans="1:9" ht="34.5" customHeight="1" x14ac:dyDescent="0.25">
      <c r="A5" s="152"/>
      <c r="B5" s="151"/>
      <c r="C5" s="152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39">
        <v>2111.3183799159165</v>
      </c>
      <c r="E24" s="139">
        <v>2119.1431032074452</v>
      </c>
      <c r="F24" s="17">
        <f>G24</f>
        <v>2112.598711921285</v>
      </c>
      <c r="G24" s="17">
        <f>'0.1_вспом'!G20</f>
        <v>2112.598711921285</v>
      </c>
      <c r="H24" s="17">
        <f>G24</f>
        <v>2112.598711921285</v>
      </c>
      <c r="I24" s="17">
        <f>'0.1_вспом'!J20</f>
        <v>2271.6540956744498</v>
      </c>
      <c r="J24" s="6" t="s">
        <v>264</v>
      </c>
    </row>
    <row r="25" spans="1:12" ht="31.5" x14ac:dyDescent="0.25">
      <c r="A25" s="4"/>
      <c r="B25" s="3" t="s">
        <v>120</v>
      </c>
      <c r="C25" s="2" t="s">
        <v>119</v>
      </c>
      <c r="D25" s="140">
        <v>2000.6018183803096</v>
      </c>
      <c r="E25" s="140">
        <v>2000.6018183803096</v>
      </c>
      <c r="F25" s="17">
        <f t="shared" ref="F25:F26" si="0">G25</f>
        <v>2110.4077119212852</v>
      </c>
      <c r="G25" s="17">
        <f>'0.1_вспом'!G27</f>
        <v>2110.4077119212852</v>
      </c>
      <c r="H25" s="17">
        <f t="shared" ref="H25:H26" si="1">G25</f>
        <v>2110.4077119212852</v>
      </c>
      <c r="I25" s="17">
        <f>'0.1_вспом'!J27</f>
        <v>2269.3666916744501</v>
      </c>
      <c r="J25" s="19">
        <f>'0.1_вспом'!J32</f>
        <v>3693662.0759697845</v>
      </c>
      <c r="K25" s="19">
        <f>'раздел 2'!F8</f>
        <v>1627.6179999999997</v>
      </c>
      <c r="L25" s="6">
        <f>J25/K25</f>
        <v>2269.3666916744501</v>
      </c>
    </row>
    <row r="26" spans="1:12" ht="31.5" x14ac:dyDescent="0.25">
      <c r="A26" s="2" t="s">
        <v>15</v>
      </c>
      <c r="B26" s="3" t="s">
        <v>121</v>
      </c>
      <c r="C26" s="132" t="s">
        <v>104</v>
      </c>
      <c r="D26" s="135">
        <v>358163.904753362</v>
      </c>
      <c r="E26" s="135">
        <v>487961.92540549597</v>
      </c>
      <c r="F26" s="133">
        <f t="shared" si="0"/>
        <v>422467.27</v>
      </c>
      <c r="G26" s="17">
        <f>'0.1_вспом'!H21</f>
        <v>422467.27</v>
      </c>
      <c r="H26" s="17">
        <f t="shared" si="1"/>
        <v>422467.27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134"/>
      <c r="E27" s="134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5" t="s">
        <v>184</v>
      </c>
    </row>
    <row r="43" spans="1:9" ht="15.75" x14ac:dyDescent="0.25">
      <c r="A43" s="36" t="s">
        <v>185</v>
      </c>
    </row>
    <row r="44" spans="1:9" ht="15.75" x14ac:dyDescent="0.25">
      <c r="A44" s="36" t="s">
        <v>186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pane xSplit="4" ySplit="7" topLeftCell="G10" activePane="bottomRight" state="frozen"/>
      <selection activeCell="C3" sqref="C3"/>
      <selection pane="topRight" activeCell="G3" sqref="G3"/>
      <selection pane="bottomLeft" activeCell="C10" sqref="C10"/>
      <selection pane="bottomRight" activeCell="G10" sqref="G10:O43"/>
    </sheetView>
  </sheetViews>
  <sheetFormatPr defaultRowHeight="11.25" x14ac:dyDescent="0.25"/>
  <cols>
    <col min="1" max="2" width="9.140625" style="40" hidden="1" customWidth="1"/>
    <col min="3" max="3" width="3.7109375" style="40" customWidth="1"/>
    <col min="4" max="4" width="8.28515625" style="40" bestFit="1" customWidth="1"/>
    <col min="5" max="5" width="42" style="41" customWidth="1"/>
    <col min="6" max="6" width="14.5703125" style="41" customWidth="1" collapsed="1"/>
    <col min="7" max="15" width="15.140625" style="40" customWidth="1"/>
    <col min="16" max="16" width="9.140625" style="42"/>
    <col min="17" max="16384" width="9.140625" style="40"/>
  </cols>
  <sheetData>
    <row r="1" spans="3:18" hidden="1" x14ac:dyDescent="0.25"/>
    <row r="2" spans="3:18" hidden="1" x14ac:dyDescent="0.25"/>
    <row r="4" spans="3:18" ht="24.95" customHeight="1" x14ac:dyDescent="0.25">
      <c r="D4" s="158" t="s">
        <v>272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3:18" ht="12" customHeight="1" x14ac:dyDescent="0.25"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3:18" s="44" customFormat="1" ht="11.25" customHeight="1" x14ac:dyDescent="0.25">
      <c r="D6" s="159" t="s">
        <v>177</v>
      </c>
      <c r="E6" s="159" t="s">
        <v>176</v>
      </c>
      <c r="F6" s="159" t="s">
        <v>2</v>
      </c>
      <c r="G6" s="45">
        <v>2025</v>
      </c>
      <c r="H6" s="45"/>
      <c r="I6" s="46"/>
      <c r="J6" s="47">
        <v>2026</v>
      </c>
      <c r="K6" s="45"/>
      <c r="L6" s="48"/>
      <c r="M6" s="160" t="s">
        <v>188</v>
      </c>
      <c r="N6" s="161" t="s">
        <v>189</v>
      </c>
      <c r="O6" s="161" t="s">
        <v>190</v>
      </c>
      <c r="P6" s="49"/>
    </row>
    <row r="7" spans="3:18" s="44" customFormat="1" ht="27.75" customHeight="1" x14ac:dyDescent="0.25">
      <c r="D7" s="159"/>
      <c r="E7" s="159"/>
      <c r="F7" s="159"/>
      <c r="G7" s="45" t="s">
        <v>191</v>
      </c>
      <c r="H7" s="45" t="s">
        <v>192</v>
      </c>
      <c r="I7" s="50" t="s">
        <v>193</v>
      </c>
      <c r="J7" s="51" t="s">
        <v>191</v>
      </c>
      <c r="K7" s="45" t="s">
        <v>192</v>
      </c>
      <c r="L7" s="52" t="s">
        <v>193</v>
      </c>
      <c r="M7" s="160"/>
      <c r="N7" s="161"/>
      <c r="O7" s="161"/>
      <c r="P7" s="155"/>
      <c r="Q7" s="156"/>
      <c r="R7" s="156"/>
    </row>
    <row r="8" spans="3:18" x14ac:dyDescent="0.25">
      <c r="D8" s="53">
        <v>1</v>
      </c>
      <c r="E8" s="54">
        <v>2</v>
      </c>
      <c r="F8" s="54">
        <v>3</v>
      </c>
      <c r="G8" s="55">
        <v>4</v>
      </c>
      <c r="H8" s="55">
        <v>5</v>
      </c>
      <c r="I8" s="55">
        <v>6</v>
      </c>
      <c r="J8" s="55">
        <v>7</v>
      </c>
      <c r="K8" s="55">
        <v>8</v>
      </c>
      <c r="L8" s="55">
        <v>9</v>
      </c>
      <c r="M8" s="55">
        <v>10</v>
      </c>
      <c r="N8" s="55">
        <v>11</v>
      </c>
      <c r="O8" s="55">
        <v>12</v>
      </c>
      <c r="P8" s="56"/>
      <c r="Q8" s="57"/>
      <c r="R8" s="57"/>
    </row>
    <row r="9" spans="3:18" ht="20.100000000000001" customHeight="1" x14ac:dyDescent="0.25">
      <c r="C9" s="57"/>
      <c r="D9" s="58" t="s">
        <v>175</v>
      </c>
      <c r="E9" s="59" t="s">
        <v>194</v>
      </c>
      <c r="F9" s="60"/>
      <c r="G9" s="61"/>
      <c r="H9" s="61"/>
      <c r="I9" s="62"/>
      <c r="J9" s="63"/>
      <c r="K9" s="61"/>
      <c r="L9" s="64"/>
      <c r="M9" s="65"/>
      <c r="N9" s="61"/>
      <c r="O9" s="61"/>
      <c r="P9" s="56"/>
      <c r="Q9" s="42"/>
      <c r="R9" s="57"/>
    </row>
    <row r="10" spans="3:18" x14ac:dyDescent="0.25">
      <c r="D10" s="66" t="s">
        <v>195</v>
      </c>
      <c r="E10" s="67" t="s">
        <v>196</v>
      </c>
      <c r="F10" s="68" t="s">
        <v>9</v>
      </c>
      <c r="G10" s="69"/>
      <c r="H10" s="70">
        <v>360</v>
      </c>
      <c r="I10" s="71">
        <v>360</v>
      </c>
      <c r="J10" s="72"/>
      <c r="K10" s="70">
        <v>360</v>
      </c>
      <c r="L10" s="73">
        <v>360</v>
      </c>
      <c r="M10" s="74"/>
      <c r="N10" s="70">
        <v>100</v>
      </c>
      <c r="O10" s="70">
        <v>100</v>
      </c>
      <c r="P10" s="56"/>
      <c r="Q10" s="57"/>
      <c r="R10" s="57"/>
    </row>
    <row r="11" spans="3:18" x14ac:dyDescent="0.25">
      <c r="D11" s="66" t="s">
        <v>197</v>
      </c>
      <c r="E11" s="67" t="s">
        <v>39</v>
      </c>
      <c r="F11" s="68" t="s">
        <v>9</v>
      </c>
      <c r="G11" s="69"/>
      <c r="H11" s="70">
        <v>360</v>
      </c>
      <c r="I11" s="71">
        <v>360</v>
      </c>
      <c r="J11" s="72"/>
      <c r="K11" s="70">
        <v>360</v>
      </c>
      <c r="L11" s="73">
        <v>360</v>
      </c>
      <c r="M11" s="74"/>
      <c r="N11" s="70">
        <v>100</v>
      </c>
      <c r="O11" s="70">
        <v>100</v>
      </c>
      <c r="P11" s="56"/>
      <c r="Q11" s="57"/>
      <c r="R11" s="57"/>
    </row>
    <row r="12" spans="3:18" ht="24.6" customHeight="1" x14ac:dyDescent="0.25">
      <c r="D12" s="66" t="s">
        <v>198</v>
      </c>
      <c r="E12" s="67" t="s">
        <v>199</v>
      </c>
      <c r="F12" s="68" t="s">
        <v>9</v>
      </c>
      <c r="G12" s="69"/>
      <c r="H12" s="70">
        <v>342.25358333333332</v>
      </c>
      <c r="I12" s="71">
        <v>342.25358333333332</v>
      </c>
      <c r="J12" s="72"/>
      <c r="K12" s="70">
        <v>276.52500000000003</v>
      </c>
      <c r="L12" s="73">
        <v>276.52500000000003</v>
      </c>
      <c r="M12" s="74"/>
      <c r="N12" s="70">
        <v>80.795355685343466</v>
      </c>
      <c r="O12" s="70">
        <v>80.795355685343466</v>
      </c>
      <c r="P12" s="56"/>
      <c r="Q12" s="75"/>
      <c r="R12" s="57"/>
    </row>
    <row r="13" spans="3:18" x14ac:dyDescent="0.25">
      <c r="D13" s="66" t="s">
        <v>200</v>
      </c>
      <c r="E13" s="76" t="s">
        <v>201</v>
      </c>
      <c r="F13" s="68" t="s">
        <v>163</v>
      </c>
      <c r="G13" s="77">
        <v>1831.86</v>
      </c>
      <c r="H13" s="78"/>
      <c r="I13" s="71">
        <v>1831.86</v>
      </c>
      <c r="J13" s="79">
        <v>1799.9999999999998</v>
      </c>
      <c r="K13" s="78"/>
      <c r="L13" s="73">
        <v>1799.9999999999998</v>
      </c>
      <c r="M13" s="80">
        <v>98.26078412105727</v>
      </c>
      <c r="N13" s="69"/>
      <c r="O13" s="70">
        <v>98.26078412105727</v>
      </c>
      <c r="P13" s="56"/>
      <c r="Q13" s="75"/>
      <c r="R13" s="57"/>
    </row>
    <row r="14" spans="3:18" x14ac:dyDescent="0.25">
      <c r="D14" s="66" t="s">
        <v>202</v>
      </c>
      <c r="E14" s="76" t="s">
        <v>203</v>
      </c>
      <c r="F14" s="68" t="s">
        <v>163</v>
      </c>
      <c r="G14" s="77">
        <v>1688.0740192039477</v>
      </c>
      <c r="H14" s="78"/>
      <c r="I14" s="71">
        <v>1688.0740192039477</v>
      </c>
      <c r="J14" s="79">
        <v>1639.4329999999998</v>
      </c>
      <c r="K14" s="78"/>
      <c r="L14" s="73">
        <v>1639.4329999999998</v>
      </c>
      <c r="M14" s="80">
        <v>97.11854938524047</v>
      </c>
      <c r="N14" s="69"/>
      <c r="O14" s="70">
        <v>97.11854938524047</v>
      </c>
      <c r="P14" s="56"/>
      <c r="Q14" s="75"/>
      <c r="R14" s="57"/>
    </row>
    <row r="15" spans="3:18" x14ac:dyDescent="0.25">
      <c r="D15" s="66" t="s">
        <v>204</v>
      </c>
      <c r="E15" s="76" t="s">
        <v>205</v>
      </c>
      <c r="F15" s="68" t="s">
        <v>163</v>
      </c>
      <c r="G15" s="77">
        <v>1677.3249999999998</v>
      </c>
      <c r="H15" s="78"/>
      <c r="I15" s="71">
        <v>1677.3249999999998</v>
      </c>
      <c r="J15" s="79">
        <v>1627.6179999999997</v>
      </c>
      <c r="K15" s="78"/>
      <c r="L15" s="73">
        <v>1627.6179999999997</v>
      </c>
      <c r="M15" s="80">
        <v>97.03653138181329</v>
      </c>
      <c r="N15" s="69"/>
      <c r="O15" s="70">
        <v>97.03653138181329</v>
      </c>
      <c r="P15" s="56"/>
    </row>
    <row r="16" spans="3:18" x14ac:dyDescent="0.25">
      <c r="D16" s="66" t="s">
        <v>206</v>
      </c>
      <c r="E16" s="81" t="s">
        <v>170</v>
      </c>
      <c r="F16" s="68" t="s">
        <v>168</v>
      </c>
      <c r="G16" s="77">
        <v>1281.8299</v>
      </c>
      <c r="H16" s="78"/>
      <c r="I16" s="71">
        <v>1281.8299</v>
      </c>
      <c r="J16" s="79">
        <v>1299.7110000000002</v>
      </c>
      <c r="K16" s="78"/>
      <c r="L16" s="73">
        <v>1299.7110000000002</v>
      </c>
      <c r="M16" s="80">
        <v>101.39496668005641</v>
      </c>
      <c r="N16" s="69"/>
      <c r="O16" s="70">
        <v>101.39496668005641</v>
      </c>
      <c r="P16" s="56"/>
      <c r="Q16" s="82"/>
    </row>
    <row r="17" spans="3:18" ht="13.5" customHeight="1" x14ac:dyDescent="0.25">
      <c r="D17" s="66" t="s">
        <v>207</v>
      </c>
      <c r="E17" s="81" t="s">
        <v>169</v>
      </c>
      <c r="F17" s="68" t="s">
        <v>168</v>
      </c>
      <c r="G17" s="77">
        <v>1277.25</v>
      </c>
      <c r="H17" s="78"/>
      <c r="I17" s="71">
        <v>1277.25</v>
      </c>
      <c r="J17" s="79">
        <v>1295.1320000000003</v>
      </c>
      <c r="K17" s="78"/>
      <c r="L17" s="73">
        <v>1295.1320000000003</v>
      </c>
      <c r="M17" s="80">
        <v>101.40003914660404</v>
      </c>
      <c r="N17" s="69"/>
      <c r="O17" s="70">
        <v>101.40003914660404</v>
      </c>
      <c r="P17" s="56"/>
      <c r="Q17" s="82"/>
    </row>
    <row r="18" spans="3:18" ht="20.100000000000001" customHeight="1" x14ac:dyDescent="0.25">
      <c r="C18" s="57"/>
      <c r="D18" s="83" t="s">
        <v>174</v>
      </c>
      <c r="E18" s="59" t="s">
        <v>208</v>
      </c>
      <c r="F18" s="60"/>
      <c r="G18" s="61"/>
      <c r="H18" s="61"/>
      <c r="I18" s="62"/>
      <c r="J18" s="63"/>
      <c r="K18" s="61"/>
      <c r="L18" s="64"/>
      <c r="M18" s="65"/>
      <c r="N18" s="61"/>
      <c r="O18" s="61"/>
      <c r="P18" s="56"/>
      <c r="Q18" s="42"/>
      <c r="R18" s="57"/>
    </row>
    <row r="19" spans="3:18" s="84" customFormat="1" ht="22.5" x14ac:dyDescent="0.25">
      <c r="D19" s="85" t="s">
        <v>209</v>
      </c>
      <c r="E19" s="86" t="s">
        <v>210</v>
      </c>
      <c r="F19" s="87" t="s">
        <v>164</v>
      </c>
      <c r="G19" s="88"/>
      <c r="H19" s="88"/>
      <c r="I19" s="89">
        <v>3147.038217671578</v>
      </c>
      <c r="J19" s="90"/>
      <c r="K19" s="88"/>
      <c r="L19" s="91">
        <v>3173.6841317583257</v>
      </c>
      <c r="M19" s="74"/>
      <c r="N19" s="69"/>
      <c r="O19" s="70">
        <v>100.84669814103695</v>
      </c>
      <c r="P19" s="92"/>
      <c r="Q19" s="82"/>
    </row>
    <row r="20" spans="3:18" x14ac:dyDescent="0.25">
      <c r="D20" s="85" t="s">
        <v>211</v>
      </c>
      <c r="E20" s="86" t="s">
        <v>212</v>
      </c>
      <c r="F20" s="87" t="s">
        <v>164</v>
      </c>
      <c r="G20" s="93">
        <v>2112.598711921285</v>
      </c>
      <c r="H20" s="88"/>
      <c r="I20" s="89">
        <v>2112.598711921285</v>
      </c>
      <c r="J20" s="94">
        <v>2271.6540956744498</v>
      </c>
      <c r="K20" s="88"/>
      <c r="L20" s="91">
        <v>2271.6540956744498</v>
      </c>
      <c r="M20" s="80">
        <v>107.52889712824415</v>
      </c>
      <c r="N20" s="69"/>
      <c r="O20" s="70">
        <v>107.52889712824415</v>
      </c>
      <c r="P20" s="56"/>
      <c r="Q20" s="82"/>
    </row>
    <row r="21" spans="3:18" ht="22.5" x14ac:dyDescent="0.25">
      <c r="D21" s="85" t="s">
        <v>213</v>
      </c>
      <c r="E21" s="86" t="s">
        <v>214</v>
      </c>
      <c r="F21" s="87" t="s">
        <v>165</v>
      </c>
      <c r="G21" s="95"/>
      <c r="H21" s="96">
        <v>422467.27</v>
      </c>
      <c r="I21" s="97">
        <v>422467.27</v>
      </c>
      <c r="J21" s="98"/>
      <c r="K21" s="96">
        <v>442443.51724400005</v>
      </c>
      <c r="L21" s="99">
        <v>442443.51724400005</v>
      </c>
      <c r="M21" s="74"/>
      <c r="N21" s="70">
        <v>104.72847215927521</v>
      </c>
      <c r="O21" s="70">
        <v>104.72847215927521</v>
      </c>
      <c r="P21" s="56"/>
      <c r="Q21" s="82"/>
    </row>
    <row r="22" spans="3:18" ht="22.5" x14ac:dyDescent="0.25">
      <c r="D22" s="85" t="s">
        <v>215</v>
      </c>
      <c r="E22" s="100" t="s">
        <v>216</v>
      </c>
      <c r="F22" s="87" t="s">
        <v>165</v>
      </c>
      <c r="G22" s="95"/>
      <c r="H22" s="96">
        <v>422467.27</v>
      </c>
      <c r="I22" s="97">
        <v>422467.27</v>
      </c>
      <c r="J22" s="98"/>
      <c r="K22" s="96">
        <v>442443.51724400005</v>
      </c>
      <c r="L22" s="99">
        <v>442443.51724400005</v>
      </c>
      <c r="M22" s="74"/>
      <c r="N22" s="70">
        <v>104.72847215927521</v>
      </c>
      <c r="O22" s="70">
        <v>104.72847215927521</v>
      </c>
      <c r="P22" s="56"/>
      <c r="Q22" s="82"/>
    </row>
    <row r="23" spans="3:18" ht="20.100000000000001" customHeight="1" x14ac:dyDescent="0.25">
      <c r="D23" s="83" t="s">
        <v>173</v>
      </c>
      <c r="E23" s="59" t="s">
        <v>217</v>
      </c>
      <c r="F23" s="60"/>
      <c r="G23" s="101"/>
      <c r="H23" s="101"/>
      <c r="I23" s="102"/>
      <c r="J23" s="103"/>
      <c r="K23" s="101"/>
      <c r="L23" s="104"/>
      <c r="M23" s="105"/>
      <c r="N23" s="101"/>
      <c r="O23" s="101"/>
      <c r="Q23" s="82"/>
    </row>
    <row r="24" spans="3:18" ht="33.75" x14ac:dyDescent="0.25">
      <c r="D24" s="66" t="s">
        <v>218</v>
      </c>
      <c r="E24" s="106" t="s">
        <v>219</v>
      </c>
      <c r="F24" s="68"/>
      <c r="G24" s="77">
        <v>0</v>
      </c>
      <c r="H24" s="77">
        <v>0</v>
      </c>
      <c r="I24" s="107"/>
      <c r="J24" s="79">
        <v>0</v>
      </c>
      <c r="K24" s="77">
        <v>0</v>
      </c>
      <c r="L24" s="108"/>
      <c r="M24" s="80">
        <v>0</v>
      </c>
      <c r="N24" s="70">
        <v>0</v>
      </c>
      <c r="O24" s="78"/>
      <c r="Q24" s="82"/>
    </row>
    <row r="25" spans="3:18" ht="22.5" x14ac:dyDescent="0.25">
      <c r="D25" s="66" t="s">
        <v>220</v>
      </c>
      <c r="E25" s="106" t="s">
        <v>221</v>
      </c>
      <c r="F25" s="68"/>
      <c r="G25" s="77">
        <v>0</v>
      </c>
      <c r="H25" s="77">
        <v>0</v>
      </c>
      <c r="I25" s="107"/>
      <c r="J25" s="79">
        <v>0</v>
      </c>
      <c r="K25" s="77">
        <v>0</v>
      </c>
      <c r="L25" s="108"/>
      <c r="M25" s="80">
        <v>0</v>
      </c>
      <c r="N25" s="70">
        <v>0</v>
      </c>
      <c r="O25" s="78"/>
      <c r="Q25" s="82"/>
    </row>
    <row r="26" spans="3:18" ht="33.75" x14ac:dyDescent="0.25">
      <c r="D26" s="66" t="s">
        <v>222</v>
      </c>
      <c r="E26" s="106" t="s">
        <v>223</v>
      </c>
      <c r="F26" s="68"/>
      <c r="G26" s="77">
        <v>2.1909999999999998</v>
      </c>
      <c r="H26" s="77">
        <v>15900.218999999997</v>
      </c>
      <c r="I26" s="107"/>
      <c r="J26" s="79">
        <v>2.287404</v>
      </c>
      <c r="K26" s="77">
        <v>17987.516</v>
      </c>
      <c r="L26" s="108"/>
      <c r="M26" s="80">
        <v>1.044</v>
      </c>
      <c r="N26" s="70">
        <v>113.12747327568258</v>
      </c>
      <c r="O26" s="78"/>
      <c r="Q26" s="82"/>
    </row>
    <row r="27" spans="3:18" x14ac:dyDescent="0.25">
      <c r="D27" s="66" t="s">
        <v>224</v>
      </c>
      <c r="E27" s="106" t="s">
        <v>225</v>
      </c>
      <c r="F27" s="68"/>
      <c r="G27" s="77">
        <v>2110.4077119212852</v>
      </c>
      <c r="H27" s="78"/>
      <c r="I27" s="107"/>
      <c r="J27" s="79">
        <v>2269.3666916744501</v>
      </c>
      <c r="K27" s="78"/>
      <c r="L27" s="108"/>
      <c r="M27" s="80">
        <v>1.0753214551175283</v>
      </c>
      <c r="N27" s="69"/>
      <c r="O27" s="78"/>
      <c r="Q27" s="82"/>
    </row>
    <row r="28" spans="3:18" ht="33.75" x14ac:dyDescent="0.25">
      <c r="D28" s="66" t="s">
        <v>226</v>
      </c>
      <c r="E28" s="106" t="s">
        <v>227</v>
      </c>
      <c r="F28" s="68"/>
      <c r="G28" s="77">
        <v>0</v>
      </c>
      <c r="H28" s="77">
        <v>406567.05100000004</v>
      </c>
      <c r="I28" s="107"/>
      <c r="J28" s="79">
        <v>0</v>
      </c>
      <c r="K28" s="77">
        <v>424456.00124400004</v>
      </c>
      <c r="L28" s="108"/>
      <c r="M28" s="80">
        <v>0</v>
      </c>
      <c r="N28" s="70">
        <v>104.4</v>
      </c>
      <c r="O28" s="78"/>
      <c r="Q28" s="82"/>
    </row>
    <row r="29" spans="3:18" ht="20.100000000000001" customHeight="1" x14ac:dyDescent="0.25">
      <c r="D29" s="83" t="s">
        <v>172</v>
      </c>
      <c r="E29" s="59" t="s">
        <v>228</v>
      </c>
      <c r="F29" s="60"/>
      <c r="G29" s="101"/>
      <c r="H29" s="101"/>
      <c r="I29" s="102"/>
      <c r="J29" s="103"/>
      <c r="K29" s="101"/>
      <c r="L29" s="104"/>
      <c r="M29" s="105"/>
      <c r="N29" s="101"/>
      <c r="O29" s="101"/>
      <c r="Q29" s="82"/>
    </row>
    <row r="30" spans="3:18" ht="22.5" x14ac:dyDescent="0.25">
      <c r="D30" s="85" t="s">
        <v>229</v>
      </c>
      <c r="E30" s="86" t="s">
        <v>230</v>
      </c>
      <c r="F30" s="87" t="s">
        <v>231</v>
      </c>
      <c r="G30" s="96">
        <v>4773701.4152226998</v>
      </c>
      <c r="H30" s="96">
        <v>1825058.6064000002</v>
      </c>
      <c r="I30" s="97">
        <v>6598760.0216227006</v>
      </c>
      <c r="J30" s="109">
        <v>5053995.7555015841</v>
      </c>
      <c r="K30" s="96">
        <v>1911355.9944940801</v>
      </c>
      <c r="L30" s="99">
        <v>6965351.7499956647</v>
      </c>
      <c r="M30" s="80">
        <v>105.87163536003872</v>
      </c>
      <c r="N30" s="70">
        <v>104.72847215927519</v>
      </c>
      <c r="O30" s="70">
        <v>105.55546386247904</v>
      </c>
      <c r="Q30" s="82"/>
    </row>
    <row r="31" spans="3:18" x14ac:dyDescent="0.25">
      <c r="D31" s="66" t="s">
        <v>232</v>
      </c>
      <c r="E31" s="110" t="s">
        <v>233</v>
      </c>
      <c r="F31" s="68" t="s">
        <v>231</v>
      </c>
      <c r="G31" s="77">
        <v>4770026.3961477</v>
      </c>
      <c r="H31" s="78"/>
      <c r="I31" s="111">
        <v>4770026.3961477</v>
      </c>
      <c r="J31" s="79">
        <v>5050272.7355779121</v>
      </c>
      <c r="K31" s="78"/>
      <c r="L31" s="112">
        <v>5050272.7355779121</v>
      </c>
      <c r="M31" s="80">
        <v>105.87515280117823</v>
      </c>
      <c r="N31" s="69"/>
      <c r="O31" s="70">
        <v>105.87515280117823</v>
      </c>
      <c r="Q31" s="82"/>
    </row>
    <row r="32" spans="3:18" x14ac:dyDescent="0.25">
      <c r="D32" s="66" t="s">
        <v>234</v>
      </c>
      <c r="E32" s="113" t="s">
        <v>235</v>
      </c>
      <c r="F32" s="68" t="s">
        <v>231</v>
      </c>
      <c r="G32" s="77">
        <v>3539839.6153983693</v>
      </c>
      <c r="H32" s="78"/>
      <c r="I32" s="111">
        <v>3539839.6153983693</v>
      </c>
      <c r="J32" s="79">
        <v>3693662.0759697845</v>
      </c>
      <c r="K32" s="78"/>
      <c r="L32" s="112">
        <v>3693662.0759697845</v>
      </c>
      <c r="M32" s="80">
        <v>104.34546412504919</v>
      </c>
      <c r="N32" s="69"/>
      <c r="O32" s="70">
        <v>104.34546412504919</v>
      </c>
      <c r="Q32" s="82"/>
    </row>
    <row r="33" spans="4:17" x14ac:dyDescent="0.25">
      <c r="D33" s="66" t="s">
        <v>236</v>
      </c>
      <c r="E33" s="113" t="s">
        <v>166</v>
      </c>
      <c r="F33" s="68" t="s">
        <v>231</v>
      </c>
      <c r="G33" s="70">
        <v>1230186.7807493308</v>
      </c>
      <c r="H33" s="69"/>
      <c r="I33" s="71">
        <v>1230186.7807493308</v>
      </c>
      <c r="J33" s="114">
        <v>1356610.6596081275</v>
      </c>
      <c r="K33" s="69"/>
      <c r="L33" s="73">
        <v>1356610.6596081275</v>
      </c>
      <c r="M33" s="80">
        <v>110.27680355838237</v>
      </c>
      <c r="N33" s="69"/>
      <c r="O33" s="70">
        <v>110.27680355838237</v>
      </c>
      <c r="Q33" s="82"/>
    </row>
    <row r="34" spans="4:17" ht="33.75" x14ac:dyDescent="0.25">
      <c r="D34" s="66" t="s">
        <v>237</v>
      </c>
      <c r="E34" s="110" t="s">
        <v>238</v>
      </c>
      <c r="F34" s="68" t="s">
        <v>231</v>
      </c>
      <c r="G34" s="70">
        <v>3675.0190749999992</v>
      </c>
      <c r="H34" s="70">
        <v>68688.946079999994</v>
      </c>
      <c r="I34" s="111">
        <v>72363.965154999998</v>
      </c>
      <c r="J34" s="114">
        <v>3723.0199236719995</v>
      </c>
      <c r="K34" s="70">
        <v>77706.06912</v>
      </c>
      <c r="L34" s="112">
        <v>81429.089043671993</v>
      </c>
      <c r="M34" s="80">
        <v>101.3061387626131</v>
      </c>
      <c r="N34" s="70">
        <v>113.12747327568256</v>
      </c>
      <c r="O34" s="70">
        <v>112.52712433495726</v>
      </c>
      <c r="Q34" s="82"/>
    </row>
    <row r="35" spans="4:17" x14ac:dyDescent="0.25">
      <c r="D35" s="66" t="s">
        <v>239</v>
      </c>
      <c r="E35" s="110" t="s">
        <v>240</v>
      </c>
      <c r="F35" s="68" t="s">
        <v>231</v>
      </c>
      <c r="G35" s="69"/>
      <c r="H35" s="70">
        <v>1756369.6603200003</v>
      </c>
      <c r="I35" s="111">
        <v>1756369.6603200003</v>
      </c>
      <c r="J35" s="72"/>
      <c r="K35" s="70">
        <v>1833649.9253740802</v>
      </c>
      <c r="L35" s="112">
        <v>1833649.9253740802</v>
      </c>
      <c r="M35" s="74"/>
      <c r="N35" s="70">
        <v>104.4</v>
      </c>
      <c r="O35" s="70">
        <v>104.4</v>
      </c>
      <c r="Q35" s="82"/>
    </row>
    <row r="36" spans="4:17" ht="22.5" x14ac:dyDescent="0.25">
      <c r="D36" s="85" t="s">
        <v>241</v>
      </c>
      <c r="E36" s="86" t="s">
        <v>242</v>
      </c>
      <c r="F36" s="87" t="s">
        <v>231</v>
      </c>
      <c r="G36" s="93">
        <v>3543514.6344733695</v>
      </c>
      <c r="H36" s="93">
        <v>1825058.6064000002</v>
      </c>
      <c r="I36" s="89">
        <v>5368573.2408733694</v>
      </c>
      <c r="J36" s="94">
        <v>3697385.0958934566</v>
      </c>
      <c r="K36" s="93">
        <v>1911355.9944940801</v>
      </c>
      <c r="L36" s="91">
        <v>5608741.0903875371</v>
      </c>
      <c r="M36" s="80">
        <v>104.34231200636638</v>
      </c>
      <c r="N36" s="70">
        <v>104.72847215927519</v>
      </c>
      <c r="O36" s="70">
        <v>104.47358802308332</v>
      </c>
      <c r="Q36" s="82"/>
    </row>
    <row r="37" spans="4:17" s="84" customFormat="1" ht="22.5" x14ac:dyDescent="0.25">
      <c r="D37" s="85" t="s">
        <v>243</v>
      </c>
      <c r="E37" s="100" t="s">
        <v>244</v>
      </c>
      <c r="F37" s="87" t="s">
        <v>231</v>
      </c>
      <c r="G37" s="93">
        <v>3675.0190749999992</v>
      </c>
      <c r="H37" s="93">
        <v>1825058.6064000002</v>
      </c>
      <c r="I37" s="89">
        <v>1828733.6254750001</v>
      </c>
      <c r="J37" s="94">
        <v>3723.0199236719995</v>
      </c>
      <c r="K37" s="93">
        <v>1911355.9944940801</v>
      </c>
      <c r="L37" s="91">
        <v>1915079.0144177526</v>
      </c>
      <c r="M37" s="80">
        <v>101.3061387626131</v>
      </c>
      <c r="N37" s="70">
        <v>104.72847215927519</v>
      </c>
      <c r="O37" s="70">
        <v>104.7215946456021</v>
      </c>
      <c r="P37" s="115"/>
      <c r="Q37" s="82"/>
    </row>
    <row r="38" spans="4:17" s="84" customFormat="1" ht="22.5" x14ac:dyDescent="0.25">
      <c r="D38" s="85" t="s">
        <v>245</v>
      </c>
      <c r="E38" s="86" t="s">
        <v>246</v>
      </c>
      <c r="F38" s="87" t="s">
        <v>231</v>
      </c>
      <c r="G38" s="93">
        <v>0</v>
      </c>
      <c r="H38" s="93">
        <v>0</v>
      </c>
      <c r="I38" s="89">
        <v>0</v>
      </c>
      <c r="J38" s="94">
        <v>0</v>
      </c>
      <c r="K38" s="93">
        <v>0</v>
      </c>
      <c r="L38" s="91">
        <v>0</v>
      </c>
      <c r="M38" s="80">
        <v>0</v>
      </c>
      <c r="N38" s="70">
        <v>0</v>
      </c>
      <c r="O38" s="70">
        <v>0</v>
      </c>
      <c r="P38" s="115"/>
      <c r="Q38" s="82"/>
    </row>
    <row r="39" spans="4:17" ht="22.5" x14ac:dyDescent="0.25">
      <c r="D39" s="66" t="s">
        <v>247</v>
      </c>
      <c r="E39" s="110" t="s">
        <v>248</v>
      </c>
      <c r="F39" s="68" t="s">
        <v>231</v>
      </c>
      <c r="G39" s="70">
        <v>0</v>
      </c>
      <c r="H39" s="70">
        <v>0</v>
      </c>
      <c r="I39" s="111">
        <v>0</v>
      </c>
      <c r="J39" s="114">
        <v>0</v>
      </c>
      <c r="K39" s="70">
        <v>0</v>
      </c>
      <c r="L39" s="112">
        <v>0</v>
      </c>
      <c r="M39" s="80">
        <v>0</v>
      </c>
      <c r="N39" s="70">
        <v>0</v>
      </c>
      <c r="O39" s="70">
        <v>0</v>
      </c>
      <c r="Q39" s="82"/>
    </row>
    <row r="40" spans="4:17" x14ac:dyDescent="0.25">
      <c r="D40" s="66" t="s">
        <v>249</v>
      </c>
      <c r="E40" s="110" t="s">
        <v>250</v>
      </c>
      <c r="F40" s="68" t="s">
        <v>231</v>
      </c>
      <c r="G40" s="77">
        <v>0</v>
      </c>
      <c r="H40" s="70">
        <v>0</v>
      </c>
      <c r="I40" s="111">
        <v>0</v>
      </c>
      <c r="J40" s="79">
        <v>0</v>
      </c>
      <c r="K40" s="70">
        <v>0</v>
      </c>
      <c r="L40" s="112">
        <v>0</v>
      </c>
      <c r="M40" s="80">
        <v>0</v>
      </c>
      <c r="N40" s="70">
        <v>0</v>
      </c>
      <c r="O40" s="70">
        <v>0</v>
      </c>
      <c r="Q40" s="82"/>
    </row>
    <row r="41" spans="4:17" x14ac:dyDescent="0.25">
      <c r="D41" s="66" t="s">
        <v>251</v>
      </c>
      <c r="E41" s="110" t="s">
        <v>252</v>
      </c>
      <c r="F41" s="68" t="s">
        <v>231</v>
      </c>
      <c r="G41" s="70">
        <v>0</v>
      </c>
      <c r="H41" s="70">
        <v>0</v>
      </c>
      <c r="I41" s="111">
        <v>0</v>
      </c>
      <c r="J41" s="114">
        <v>0</v>
      </c>
      <c r="K41" s="70">
        <v>0</v>
      </c>
      <c r="L41" s="112">
        <v>0</v>
      </c>
      <c r="M41" s="80">
        <v>0</v>
      </c>
      <c r="N41" s="70">
        <v>0</v>
      </c>
      <c r="O41" s="70">
        <v>0</v>
      </c>
      <c r="Q41" s="82"/>
    </row>
    <row r="42" spans="4:17" s="84" customFormat="1" x14ac:dyDescent="0.25">
      <c r="D42" s="85" t="s">
        <v>171</v>
      </c>
      <c r="E42" s="86" t="s">
        <v>253</v>
      </c>
      <c r="F42" s="87" t="s">
        <v>231</v>
      </c>
      <c r="G42" s="93">
        <v>0</v>
      </c>
      <c r="H42" s="93">
        <v>0</v>
      </c>
      <c r="I42" s="89">
        <v>0</v>
      </c>
      <c r="J42" s="94">
        <v>0</v>
      </c>
      <c r="K42" s="93">
        <v>0</v>
      </c>
      <c r="L42" s="91">
        <v>0</v>
      </c>
      <c r="M42" s="80">
        <v>0</v>
      </c>
      <c r="N42" s="70">
        <v>0</v>
      </c>
      <c r="O42" s="70">
        <v>0</v>
      </c>
      <c r="P42" s="115"/>
      <c r="Q42" s="82"/>
    </row>
    <row r="43" spans="4:17" s="84" customFormat="1" ht="22.5" x14ac:dyDescent="0.25">
      <c r="D43" s="85" t="s">
        <v>167</v>
      </c>
      <c r="E43" s="86" t="s">
        <v>254</v>
      </c>
      <c r="F43" s="87" t="s">
        <v>231</v>
      </c>
      <c r="G43" s="93">
        <v>3543514.634473369</v>
      </c>
      <c r="H43" s="93">
        <v>1735091.2439826101</v>
      </c>
      <c r="I43" s="89">
        <v>5278605.8784559788</v>
      </c>
      <c r="J43" s="94">
        <v>3697385.0958934561</v>
      </c>
      <c r="K43" s="93">
        <v>1468160.3232707656</v>
      </c>
      <c r="L43" s="91">
        <v>5165545.4191642217</v>
      </c>
      <c r="M43" s="80">
        <v>104.34231200636638</v>
      </c>
      <c r="N43" s="70">
        <v>84.615741584912314</v>
      </c>
      <c r="O43" s="70">
        <v>97.858137889149859</v>
      </c>
      <c r="P43" s="115"/>
      <c r="Q43" s="82"/>
    </row>
    <row r="44" spans="4:17" x14ac:dyDescent="0.25">
      <c r="Q44" s="82"/>
    </row>
    <row r="45" spans="4:17" x14ac:dyDescent="0.25">
      <c r="D45" s="116"/>
      <c r="G45" s="117"/>
    </row>
    <row r="46" spans="4:17" x14ac:dyDescent="0.25">
      <c r="G46" s="118"/>
    </row>
    <row r="47" spans="4:17" x14ac:dyDescent="0.25">
      <c r="G47" s="117"/>
    </row>
    <row r="48" spans="4:17" x14ac:dyDescent="0.15">
      <c r="E48" s="119" t="s">
        <v>255</v>
      </c>
      <c r="F48" s="120"/>
      <c r="G48" s="121"/>
      <c r="H48" s="121"/>
      <c r="I48" s="120"/>
      <c r="J48" s="121"/>
      <c r="K48" s="121"/>
      <c r="L48" s="122"/>
      <c r="M48" s="123"/>
      <c r="N48" s="123"/>
      <c r="O48" s="42"/>
      <c r="P48" s="40"/>
    </row>
    <row r="49" spans="5:17" x14ac:dyDescent="0.15">
      <c r="E49" s="124"/>
      <c r="F49" s="120"/>
      <c r="G49" s="157" t="s">
        <v>256</v>
      </c>
      <c r="H49" s="157"/>
      <c r="I49" s="120"/>
      <c r="J49" s="157" t="s">
        <v>257</v>
      </c>
      <c r="K49" s="157"/>
      <c r="L49" s="157"/>
      <c r="M49" s="125"/>
      <c r="N49" s="125"/>
      <c r="O49" s="42"/>
      <c r="P49" s="40"/>
    </row>
    <row r="51" spans="5:17" x14ac:dyDescent="0.15">
      <c r="E51" s="124" t="s">
        <v>258</v>
      </c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</row>
    <row r="52" spans="5:17" x14ac:dyDescent="0.15">
      <c r="E52" s="124" t="s">
        <v>259</v>
      </c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</row>
    <row r="53" spans="5:17" x14ac:dyDescent="0.15">
      <c r="E53" s="124" t="s">
        <v>260</v>
      </c>
      <c r="F53" s="121"/>
      <c r="G53" s="121"/>
      <c r="H53" s="120"/>
      <c r="I53" s="121"/>
      <c r="J53" s="121"/>
      <c r="K53" s="120"/>
      <c r="L53" s="121"/>
      <c r="M53" s="121"/>
      <c r="N53" s="121"/>
      <c r="O53" s="121"/>
      <c r="P53" s="40"/>
    </row>
    <row r="54" spans="5:17" x14ac:dyDescent="0.25">
      <c r="E54" s="120"/>
      <c r="F54" s="157" t="s">
        <v>261</v>
      </c>
      <c r="G54" s="157"/>
      <c r="H54" s="120"/>
      <c r="I54" s="157" t="s">
        <v>257</v>
      </c>
      <c r="J54" s="157"/>
      <c r="K54" s="120"/>
      <c r="L54" s="157" t="s">
        <v>256</v>
      </c>
      <c r="M54" s="157"/>
      <c r="N54" s="157"/>
      <c r="O54" s="157"/>
      <c r="P54" s="40"/>
    </row>
    <row r="55" spans="5:17" x14ac:dyDescent="0.25"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</row>
    <row r="56" spans="5:17" x14ac:dyDescent="0.25">
      <c r="E56" s="120"/>
      <c r="F56" s="123" t="s">
        <v>262</v>
      </c>
      <c r="G56" s="123"/>
      <c r="H56" s="125"/>
      <c r="I56" s="120"/>
      <c r="J56" s="120"/>
      <c r="K56" s="120"/>
      <c r="L56" s="120"/>
      <c r="M56" s="120"/>
      <c r="N56" s="120"/>
      <c r="O56" s="120"/>
      <c r="P56" s="120"/>
      <c r="Q56" s="120"/>
    </row>
    <row r="57" spans="5:17" x14ac:dyDescent="0.25">
      <c r="E57" s="120"/>
      <c r="F57" s="154" t="s">
        <v>263</v>
      </c>
      <c r="G57" s="154"/>
      <c r="H57" s="125"/>
      <c r="I57" s="120"/>
      <c r="J57" s="120"/>
      <c r="K57" s="120"/>
      <c r="L57" s="120"/>
      <c r="M57" s="120"/>
      <c r="N57" s="120"/>
      <c r="O57" s="120"/>
      <c r="P57" s="120"/>
      <c r="Q57" s="120"/>
    </row>
  </sheetData>
  <mergeCells count="14">
    <mergeCell ref="D4:O4"/>
    <mergeCell ref="D6:D7"/>
    <mergeCell ref="E6:E7"/>
    <mergeCell ref="F6:F7"/>
    <mergeCell ref="M6:M7"/>
    <mergeCell ref="N6:N7"/>
    <mergeCell ref="O6:O7"/>
    <mergeCell ref="F57:G57"/>
    <mergeCell ref="P7:R7"/>
    <mergeCell ref="G49:H49"/>
    <mergeCell ref="J49:L49"/>
    <mergeCell ref="F54:G54"/>
    <mergeCell ref="I54:J54"/>
    <mergeCell ref="L54:O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2025-06-04T06:53:35Z</dcterms:modified>
</cp:coreProperties>
</file>