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Предложение!$273:$275</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Предложение!$129:$132</definedName>
    <definedName name="OFFER_TARIFF_A_HOTVSNA_3">Предложение!$191:$194</definedName>
    <definedName name="OFFER_TARIFF_A_HOTVSNA_4">Предложение!$253:$256</definedName>
    <definedName name="OFFER_TARIFF_A_HOTVSNA_5">Предложение!$315:$318</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Предложение!$263:$265</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Предложение!$276:$278</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Предложение!$257:$259</definedName>
    <definedName name="OFFER_TARIFF_B_HOTVSNA_5">Предложение!$319:$321</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Предложение!$266:$268</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Предложение!$120:$122</definedName>
    <definedName name="OFFER_TARIFF_C_COLDVSNA_3">Предложение!$182:$184</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Предложение!$260:$262</definedName>
    <definedName name="OFFER_TARIFF_C_HOTVSNA_5">Предложение!$322:$324</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Предложение!$269:$271</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Предложение!$123:$125</definedName>
    <definedName name="OFFER_TARIFF_D_COLDVSNA_3">Предложение!$185:$187</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Предложение!$126:$128</definedName>
    <definedName name="OFFER_TARIFF_E_COLDVSNA_3">Предложение!$188:$190</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Предложение!$G$256</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Предложение!$G$275</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Предложение!$G$259</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Предложение!$G$268</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Предложение!$G$184</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Предложение!$G$262</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Предложение!$G$271</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Предложение!$G$187</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Предложение!$G$190</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<sst xmlns="http://schemas.openxmlformats.org/spreadsheetml/2006/main" count="10114" uniqueCount="2721">
  <si>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</si>
  <si>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</si>
  <si>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</si>
  <si>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</si>
  <si>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</si>
  <si>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</si>
  <si>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</si>
  <si>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</si>
  <si>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</si>
  <si>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</si>
  <si>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</si>
  <si>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</si>
  <si>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</si>
  <si>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</si>
  <si>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</si>
  <si>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Субъект РФ</t>
  </si>
  <si>
    <t>Еврейская автономная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</si>
  <si>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</si>
  <si>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</si>
  <si>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</si>
  <si>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</si>
  <si>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</si>
  <si>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</si>
  <si>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</si>
  <si>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</si>
  <si>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</si>
  <si>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</si>
  <si>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</si>
  <si>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</si>
  <si>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</si>
  <si>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</si>
  <si>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</si>
  <si>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</si>
  <si>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</si>
  <si>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</si>
  <si>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</si>
  <si>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</si>
  <si>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</si>
  <si>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</si>
  <si>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</si>
  <si>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</si>
  <si>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Исх.-ДГК/3294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</si>
  <si>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</si>
  <si>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</si>
  <si>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</si>
  <si>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</si>
  <si>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 СП "Биробиджанская ТЭЦ"</t>
  </si>
  <si>
    <t>Наименование (описание) обособленного подразделения</t>
  </si>
  <si>
    <t>ИНН</t>
  </si>
  <si>
    <t>1434031363</t>
  </si>
  <si>
    <t>КПП</t>
  </si>
  <si>
    <t>790145002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</si>
  <si>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</si>
  <si>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</si>
  <si>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</si>
  <si>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</si>
  <si>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</si>
  <si>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</si>
  <si>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</si>
  <si>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</si>
  <si>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</si>
  <si>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</si>
  <si>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</si>
  <si>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</si>
  <si>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</si>
  <si>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</si>
  <si>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</si>
  <si>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</si>
  <si>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</si>
  <si>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</si>
  <si>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</si>
  <si>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</si>
  <si>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</si>
  <si>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</si>
  <si>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Волоснякова Светлана Алексеевна</t>
  </si>
  <si>
    <t>Должность</t>
  </si>
  <si>
    <t>Заместитель начальника управления экономики</t>
  </si>
  <si>
    <t>Контактный телефон</t>
  </si>
  <si>
    <t>8 (4212) 26-42-04</t>
  </si>
  <si>
    <t>E-mail</t>
  </si>
  <si>
    <t>volosnyakova-sa@dgk.ru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</si>
  <si>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</si>
  <si>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</si>
  <si>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</si>
  <si>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</si>
  <si>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</si>
  <si>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</si>
  <si>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</si>
  <si>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</si>
  <si>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</si>
  <si>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</si>
  <si>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</si>
  <si>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</si>
  <si>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</si>
  <si>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</si>
  <si>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</si>
  <si>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</si>
  <si>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</si>
  <si>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t>
  </si>
  <si>
    <t>Город Биробиджан</t>
  </si>
  <si>
    <t>99701000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</si>
  <si>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</si>
  <si>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</si>
  <si>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</si>
  <si>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</si>
  <si>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</si>
  <si>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</si>
  <si>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</si>
  <si>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</si>
  <si>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</si>
  <si>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</si>
  <si>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</si>
  <si>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</si>
  <si>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</si>
  <si>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</si>
  <si>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</si>
  <si>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</si>
  <si>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</si>
  <si>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</si>
  <si>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</si>
  <si>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</si>
  <si>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</si>
  <si>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</si>
  <si>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</si>
  <si>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</si>
  <si>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</si>
  <si>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</si>
  <si>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</si>
  <si>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</si>
  <si>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</si>
  <si>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</si>
  <si>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</si>
  <si>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</si>
  <si>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</si>
  <si>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</si>
  <si>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</si>
  <si>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</si>
  <si>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</si>
  <si>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</si>
  <si>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</si>
  <si>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</si>
  <si>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</si>
  <si>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</si>
  <si>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</si>
  <si>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</si>
  <si>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</si>
  <si>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</si>
  <si>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</si>
  <si>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</si>
  <si>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</si>
  <si>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</si>
  <si>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</si>
  <si>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</si>
  <si>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</si>
  <si>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</si>
  <si>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</si>
  <si>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</si>
  <si>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</si>
  <si>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</si>
  <si>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</si>
  <si>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</si>
  <si>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</si>
  <si>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</si>
  <si>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</si>
  <si>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</si>
  <si>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</si>
  <si>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</si>
  <si>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</si>
  <si>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</si>
  <si>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</si>
  <si>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</si>
  <si>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</si>
  <si>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</si>
  <si>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</si>
  <si>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</si>
  <si>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</si>
  <si>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</si>
  <si>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</si>
  <si>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</si>
  <si>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</si>
  <si>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</si>
  <si>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</si>
  <si>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</si>
  <si>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</si>
  <si>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</si>
  <si>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</si>
  <si>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</si>
  <si>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</si>
  <si>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</si>
  <si>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</si>
  <si>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</si>
  <si>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</si>
  <si>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</si>
  <si>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</si>
  <si>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</si>
  <si>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</si>
  <si>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</si>
  <si>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</si>
  <si>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</si>
  <si>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</si>
  <si>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</si>
  <si>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</si>
  <si>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</si>
  <si>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</si>
  <si>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</si>
  <si>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</si>
  <si>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</si>
  <si>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</si>
  <si>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</si>
  <si>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</si>
  <si>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</si>
  <si>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</si>
  <si>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</si>
  <si>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</si>
  <si>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</si>
  <si>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</si>
  <si>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</si>
  <si>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</si>
  <si>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</si>
  <si>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</si>
  <si>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</si>
  <si>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</si>
  <si>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</si>
  <si>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</si>
  <si>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</si>
  <si>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</si>
  <si>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</si>
  <si>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</si>
  <si>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</si>
  <si>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</si>
  <si>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</si>
  <si>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</si>
  <si>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</si>
  <si>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</si>
  <si>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</si>
  <si>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</si>
  <si>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</si>
  <si>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</si>
  <si>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</si>
  <si>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</si>
  <si>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</si>
  <si>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</si>
  <si>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</si>
  <si>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</si>
  <si>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</si>
  <si>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</si>
  <si>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на горячую воду</t>
  </si>
  <si>
    <t>Биробиджанская ТЭЦ</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</si>
  <si>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</si>
  <si>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</si>
  <si>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</si>
  <si>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</si>
  <si>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</si>
  <si>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</si>
  <si>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</si>
  <si>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</si>
  <si>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</si>
  <si>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</si>
  <si>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</si>
  <si>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</si>
  <si>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</si>
  <si>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</si>
  <si>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</si>
  <si>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</si>
  <si>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</si>
  <si>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</si>
  <si>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</si>
  <si>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</si>
  <si>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</si>
  <si>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</si>
  <si>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</si>
  <si>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</si>
  <si>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</si>
  <si>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</si>
  <si>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</si>
  <si>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</si>
  <si>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</si>
  <si>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</si>
  <si>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</si>
  <si>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</si>
  <si>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</si>
  <si>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</si>
  <si>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</si>
  <si>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</si>
  <si>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</si>
  <si>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</si>
  <si>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</si>
  <si>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</si>
  <si>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</si>
  <si>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</si>
  <si>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</si>
  <si>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</si>
  <si>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</si>
  <si>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</si>
  <si>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</si>
  <si>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</si>
  <si>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</si>
  <si>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</si>
  <si>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</si>
  <si>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</si>
  <si>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</si>
  <si>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</si>
  <si>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</si>
  <si>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</si>
  <si>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</si>
  <si>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</si>
  <si>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</si>
  <si>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</si>
  <si>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</si>
  <si>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</si>
  <si>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</si>
  <si>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</si>
  <si>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</si>
  <si>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</si>
  <si>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</si>
  <si>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</si>
  <si>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</si>
  <si>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</si>
  <si>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</si>
  <si>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</si>
  <si>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</si>
  <si>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</si>
  <si>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</si>
  <si>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</si>
  <si>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</si>
  <si>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</si>
  <si>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</si>
  <si>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</si>
  <si>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</si>
  <si>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</si>
  <si>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</si>
  <si>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</si>
  <si>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</si>
  <si>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</si>
  <si>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</si>
  <si>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</si>
  <si>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</si>
  <si>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</si>
  <si>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</si>
  <si>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</si>
  <si>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</si>
  <si>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</si>
  <si>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</si>
  <si>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</si>
  <si>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</si>
  <si>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</si>
  <si>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</si>
  <si>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</si>
  <si>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</si>
  <si>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</si>
  <si>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</si>
  <si>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</si>
  <si>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</si>
  <si>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</si>
  <si>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</si>
  <si>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</si>
  <si>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</si>
  <si>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</si>
  <si>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</si>
  <si>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</si>
  <si>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</si>
  <si>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</si>
  <si>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</si>
  <si>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</si>
  <si>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</si>
  <si>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</si>
  <si>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</si>
  <si>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</si>
  <si>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</si>
  <si>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</si>
  <si>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</si>
  <si>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</si>
  <si>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</si>
  <si>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</si>
  <si>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</si>
  <si>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</si>
  <si>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</si>
  <si>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</si>
  <si>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</si>
  <si>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</si>
  <si>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</si>
  <si>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</si>
  <si>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</si>
  <si>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</si>
  <si>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</si>
  <si>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</si>
  <si>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</si>
  <si>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</si>
  <si>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</si>
  <si>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</si>
  <si>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</si>
  <si>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</si>
  <si>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</si>
  <si>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</si>
  <si>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</si>
  <si>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</si>
  <si>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</si>
  <si>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</si>
  <si>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</si>
  <si>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</si>
  <si>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</si>
  <si>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</si>
  <si>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</si>
  <si>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</si>
  <si>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</si>
  <si>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</si>
  <si>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</si>
  <si>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</si>
  <si>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</si>
  <si>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</si>
  <si>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</si>
  <si>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</si>
  <si>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</si>
  <si>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</si>
  <si>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</si>
  <si>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</si>
  <si>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</si>
  <si>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</si>
  <si>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</si>
  <si>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</si>
  <si>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</si>
  <si>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</si>
  <si>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</si>
  <si>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</si>
  <si>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</si>
  <si>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</si>
  <si>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</si>
  <si>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</si>
  <si>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</si>
  <si>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</si>
  <si>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</si>
  <si>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</si>
  <si>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</si>
  <si>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</si>
  <si>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</si>
  <si>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</si>
  <si>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</si>
  <si>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</si>
  <si>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</si>
  <si>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</si>
  <si>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</si>
  <si>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</si>
  <si>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</si>
  <si>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</si>
  <si>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</si>
  <si>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</si>
  <si>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</si>
  <si>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</si>
  <si>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</si>
  <si>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</si>
  <si>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</si>
  <si>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</si>
  <si>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</si>
  <si>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</si>
  <si>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</si>
  <si>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</si>
  <si>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</si>
  <si>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</si>
  <si>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</si>
  <si>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</si>
  <si>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</si>
  <si>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</si>
  <si>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</si>
  <si>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</si>
  <si>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</si>
  <si>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</si>
  <si>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</si>
  <si>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</si>
  <si>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</si>
  <si>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</si>
  <si>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</si>
  <si>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</si>
  <si>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</si>
  <si>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</si>
  <si>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</si>
  <si>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</si>
  <si>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</si>
  <si>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</si>
  <si>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</si>
  <si>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</si>
  <si>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</si>
  <si>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</si>
  <si>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</si>
  <si>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</si>
  <si>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</si>
  <si>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</si>
  <si>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</si>
  <si>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</si>
  <si>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</si>
  <si>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</si>
  <si>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</si>
  <si>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</si>
  <si>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</si>
  <si>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</si>
  <si>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</si>
  <si>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</si>
  <si>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</si>
  <si>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</si>
  <si>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</si>
  <si>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</si>
  <si>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</si>
  <si>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</si>
  <si>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</si>
  <si>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</si>
  <si>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</si>
  <si>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</si>
  <si>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</si>
  <si>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</si>
  <si>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</si>
  <si>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</si>
  <si>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</si>
  <si>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</si>
  <si>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</si>
  <si>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</si>
  <si>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</si>
  <si>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</si>
  <si>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</si>
  <si>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</si>
  <si>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</si>
  <si>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</si>
  <si>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</si>
  <si>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</si>
  <si>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</si>
  <si>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</si>
  <si>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</si>
  <si>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</si>
  <si>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</si>
  <si>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</si>
  <si>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</si>
  <si>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</si>
  <si>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</si>
  <si>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</si>
  <si>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</si>
  <si>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</si>
  <si>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</si>
  <si>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</si>
  <si>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</si>
  <si>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</si>
  <si>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</si>
  <si>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</si>
  <si>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</si>
  <si>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</si>
  <si>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</si>
  <si>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</si>
  <si>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</si>
  <si>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</si>
  <si>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</si>
  <si>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</si>
  <si>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</si>
  <si>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</si>
  <si>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</si>
  <si>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</si>
  <si>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</si>
  <si>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</si>
  <si>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</si>
  <si>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</si>
  <si>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</si>
  <si>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</si>
  <si>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</si>
  <si>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</si>
  <si>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</si>
  <si>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</si>
  <si>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</si>
  <si>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</si>
  <si>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</si>
  <si>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</si>
  <si>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</si>
  <si>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</si>
  <si>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</si>
  <si>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</si>
  <si>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</si>
  <si>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</si>
  <si>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</si>
  <si>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</si>
  <si>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</si>
  <si>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</si>
  <si>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</si>
  <si>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</si>
  <si>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</si>
  <si>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</si>
  <si>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</si>
  <si>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</si>
  <si>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</si>
  <si>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</si>
  <si>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</si>
  <si>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</si>
  <si>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</si>
  <si>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</si>
  <si>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</si>
  <si>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</si>
  <si>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</si>
  <si>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</si>
  <si>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</si>
  <si>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</si>
  <si>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</si>
  <si>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</si>
  <si>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</si>
  <si>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</si>
  <si>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</si>
  <si>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</si>
  <si>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</si>
  <si>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</si>
  <si>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</si>
  <si>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</si>
  <si>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</si>
  <si>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</si>
  <si>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</si>
  <si>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</si>
  <si>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</si>
  <si>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</si>
  <si>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</si>
  <si>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</si>
  <si>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</si>
  <si>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</si>
  <si>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</si>
  <si>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</si>
  <si>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</si>
  <si>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</si>
  <si>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</si>
  <si>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</si>
  <si>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</si>
  <si>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</si>
  <si>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</si>
  <si>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</si>
  <si>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</si>
  <si>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</si>
  <si>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</si>
  <si>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</si>
  <si>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</si>
  <si>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</si>
  <si>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</si>
  <si>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</si>
  <si>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</si>
  <si>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</si>
  <si>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</si>
  <si>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</si>
  <si>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</si>
  <si>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</si>
  <si>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</si>
  <si>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</si>
  <si>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</si>
  <si>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</si>
  <si>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</si>
  <si>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</si>
  <si>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</si>
  <si>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</si>
  <si>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</si>
  <si>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</si>
  <si>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</si>
  <si>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</si>
  <si>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</si>
  <si>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</si>
  <si>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</si>
  <si>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</si>
  <si>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</si>
  <si>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</si>
  <si>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</si>
  <si>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</si>
  <si>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</si>
  <si>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</si>
  <si>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</si>
  <si>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</si>
  <si>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</si>
  <si>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</si>
  <si>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</si>
  <si>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</si>
  <si>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</si>
  <si>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</si>
  <si>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</si>
  <si>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</si>
  <si>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</si>
  <si>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</si>
  <si>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</si>
  <si>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</si>
  <si>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</si>
  <si>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</si>
  <si>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</si>
  <si>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</si>
  <si>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</si>
  <si>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</si>
  <si>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</si>
  <si>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</si>
  <si>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</si>
  <si>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</si>
  <si>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</si>
  <si>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</si>
  <si>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</si>
  <si>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</si>
  <si>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</si>
  <si>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</si>
  <si>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</si>
  <si>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</si>
  <si>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</si>
  <si>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</si>
  <si>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</si>
  <si>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</si>
  <si>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</si>
  <si>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</si>
  <si>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</si>
  <si>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</si>
  <si>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</si>
  <si>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</si>
  <si>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</si>
  <si>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</si>
  <si>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</si>
  <si>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</si>
  <si>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</si>
  <si>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</si>
  <si>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</si>
  <si>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</si>
  <si>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</si>
  <si>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</si>
  <si>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</si>
  <si>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</si>
  <si>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</si>
  <si>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</si>
  <si>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</si>
  <si>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</si>
  <si>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</si>
  <si>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</si>
  <si>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</si>
  <si>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</si>
  <si>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</si>
  <si>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</si>
  <si>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</si>
  <si>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</si>
  <si>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</si>
  <si>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</si>
  <si>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</si>
  <si>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</si>
  <si>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</si>
  <si>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</si>
  <si>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</si>
  <si>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</si>
  <si>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</si>
  <si>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</si>
  <si>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</si>
  <si>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</si>
  <si>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</si>
  <si>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</si>
  <si>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</si>
  <si>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</si>
  <si>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</si>
  <si>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</si>
  <si>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</si>
  <si>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</si>
  <si>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</si>
  <si>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</si>
  <si>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</si>
  <si>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</si>
  <si>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</si>
  <si>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</si>
  <si>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</si>
  <si>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</si>
  <si>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</si>
  <si>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</si>
  <si>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</si>
  <si>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</si>
  <si>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</si>
  <si>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</si>
  <si>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</si>
  <si>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</si>
  <si>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</si>
  <si>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</si>
  <si>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</si>
  <si>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</si>
  <si>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</si>
  <si>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</si>
  <si>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</si>
  <si>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</si>
  <si>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</si>
  <si>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</si>
  <si>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</si>
  <si>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</si>
  <si>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</si>
  <si>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</si>
  <si>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</si>
  <si>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</si>
  <si>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</si>
  <si>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</si>
  <si>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</si>
  <si>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</si>
  <si>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</si>
  <si>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</si>
  <si>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</si>
  <si>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</si>
  <si>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</si>
  <si>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</si>
  <si>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</si>
  <si>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</si>
  <si>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</si>
  <si>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</si>
  <si>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</si>
  <si>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</si>
  <si>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</si>
  <si>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</si>
  <si>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</si>
  <si>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</si>
  <si>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</si>
  <si>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</si>
  <si>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</si>
  <si>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</si>
  <si>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</si>
  <si>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</si>
  <si>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</si>
  <si>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</si>
  <si>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</si>
  <si>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</si>
  <si>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</si>
  <si>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</si>
  <si>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</si>
  <si>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</si>
  <si>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</si>
  <si>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</si>
  <si>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</si>
  <si>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</si>
  <si>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</si>
  <si>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</si>
  <si>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</si>
  <si>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</si>
  <si>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</si>
  <si>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</si>
  <si>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</si>
  <si>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</si>
  <si>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</si>
  <si>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</si>
  <si>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</si>
  <si>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</si>
  <si>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</si>
  <si>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</si>
  <si>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</si>
  <si>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</si>
  <si>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</si>
  <si>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</si>
  <si>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</si>
  <si>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</si>
  <si>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</si>
  <si>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</si>
  <si>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</si>
  <si>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</si>
  <si>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</si>
  <si>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</si>
  <si>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</si>
  <si>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</si>
  <si>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</si>
  <si>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</si>
  <si>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</si>
  <si>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</si>
  <si>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</si>
  <si>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</si>
  <si>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</si>
  <si>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</si>
  <si>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</si>
  <si>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</si>
  <si>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</si>
  <si>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</si>
  <si>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</si>
  <si>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</si>
  <si>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</si>
  <si>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</si>
  <si>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</si>
  <si>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</si>
  <si>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</si>
  <si>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</si>
  <si>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</si>
  <si>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</si>
  <si>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</si>
  <si>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</si>
  <si>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</si>
  <si>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</si>
  <si>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</si>
  <si>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</si>
  <si>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</si>
  <si>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</si>
  <si>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</si>
  <si>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</si>
  <si>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</si>
  <si>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</si>
  <si>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</si>
  <si>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</si>
  <si>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</si>
  <si>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</si>
  <si>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</si>
  <si>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</si>
  <si>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</si>
  <si>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</si>
  <si>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</si>
  <si>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</si>
  <si>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</si>
  <si>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</si>
  <si>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</si>
  <si>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</si>
  <si>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</si>
  <si>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</si>
  <si>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</si>
  <si>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</si>
  <si>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</si>
  <si>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</si>
  <si>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</si>
  <si>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</si>
  <si>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</si>
  <si>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</si>
  <si>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</si>
  <si>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</si>
  <si>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</si>
  <si>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</si>
  <si>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</si>
  <si>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</si>
  <si>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</si>
  <si>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</si>
  <si>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</si>
  <si>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</si>
  <si>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</si>
  <si>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</si>
  <si>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</si>
  <si>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</si>
  <si>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</si>
  <si>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</si>
  <si>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</si>
  <si>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</si>
  <si>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</si>
  <si>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</si>
  <si>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</si>
  <si>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</si>
  <si>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</si>
  <si>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</si>
  <si>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</si>
  <si>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</si>
  <si>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</si>
  <si>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</si>
  <si>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</si>
  <si>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</si>
  <si>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</si>
  <si>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</si>
  <si>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</si>
  <si>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</si>
  <si>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</si>
  <si>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</si>
  <si>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</si>
  <si>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</si>
  <si>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</si>
  <si>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</si>
  <si>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</si>
  <si>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</si>
  <si>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</si>
  <si>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</si>
  <si>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</si>
  <si>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</si>
  <si>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</si>
  <si>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</si>
  <si>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</si>
  <si>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</si>
  <si>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</si>
  <si>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</si>
  <si>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</si>
  <si>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</si>
  <si>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</si>
  <si>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</si>
  <si>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</si>
  <si>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</si>
  <si>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</si>
  <si>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</si>
  <si>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</si>
  <si>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</si>
  <si>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</si>
  <si>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</si>
  <si>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</si>
  <si>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</si>
  <si>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</si>
  <si>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</si>
  <si>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</si>
  <si>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</si>
  <si>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</si>
  <si>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</si>
  <si>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</si>
  <si>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</si>
  <si>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</si>
  <si>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</si>
  <si>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</si>
  <si>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</si>
  <si>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</si>
  <si>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</si>
  <si>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</si>
  <si>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</si>
  <si>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</si>
  <si>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</si>
  <si>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</si>
  <si>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</si>
  <si>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</si>
  <si>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</si>
  <si>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</si>
  <si>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</si>
  <si>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</si>
  <si>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</si>
  <si>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</si>
  <si>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</si>
  <si>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</si>
  <si>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</si>
  <si>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</si>
  <si>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</si>
  <si>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</si>
  <si>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</si>
  <si>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</si>
  <si>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</si>
  <si>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</si>
  <si>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</si>
  <si>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</si>
  <si>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</si>
  <si>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</si>
  <si>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</si>
  <si>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</si>
  <si>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</si>
  <si>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</si>
  <si>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</si>
  <si>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</si>
  <si>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</si>
  <si>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</si>
  <si>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</si>
  <si>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</si>
  <si>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</si>
  <si>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</si>
  <si>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</si>
  <si>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</si>
  <si>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</si>
  <si>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</si>
  <si>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</si>
  <si>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</si>
  <si>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</si>
  <si>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</si>
  <si>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</si>
  <si>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</si>
  <si>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</si>
  <si>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</si>
  <si>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</si>
  <si>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</si>
  <si>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</si>
  <si>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</si>
  <si>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</si>
  <si>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</si>
  <si>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</si>
  <si>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</si>
  <si>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</si>
  <si>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</si>
  <si>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</si>
  <si>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</si>
  <si>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</si>
  <si>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</si>
  <si>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</si>
  <si>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</si>
  <si>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</si>
  <si>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</si>
  <si>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</si>
  <si>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</si>
  <si>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</si>
  <si>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</si>
  <si>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</si>
  <si>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</si>
  <si>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</si>
  <si>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</si>
  <si>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</si>
  <si>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</si>
  <si>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</si>
  <si>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</si>
  <si>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</si>
  <si>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</si>
  <si>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</si>
  <si>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</si>
  <si>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</si>
  <si>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</si>
  <si>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</si>
  <si>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</si>
  <si>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</si>
  <si>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</si>
  <si>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</si>
  <si>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</si>
  <si>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</si>
  <si>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</si>
  <si>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</si>
  <si>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</si>
  <si>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</si>
  <si>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</si>
  <si>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</si>
  <si>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</si>
  <si>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</si>
  <si>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</si>
  <si>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</si>
  <si>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</si>
  <si>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</si>
  <si>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</si>
  <si>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</si>
  <si>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</si>
  <si>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</si>
  <si>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</si>
  <si>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</si>
  <si>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</si>
  <si>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</si>
  <si>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</si>
  <si>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</si>
  <si>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</si>
  <si>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</si>
  <si>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</si>
  <si>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</si>
  <si>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</si>
  <si>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</si>
  <si>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</si>
  <si>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</si>
  <si>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</si>
  <si>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</si>
  <si>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</si>
  <si>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</si>
  <si>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</si>
  <si>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</si>
  <si>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</si>
  <si>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</si>
  <si>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</si>
  <si>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</si>
  <si>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</si>
  <si>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</si>
  <si>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</si>
  <si>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</si>
  <si>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</si>
  <si>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</si>
  <si>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</si>
  <si>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</si>
  <si>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</si>
  <si>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</si>
  <si>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</si>
  <si>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</si>
  <si>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</si>
  <si>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</si>
  <si>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</si>
  <si>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</si>
  <si>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</si>
  <si>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</si>
  <si>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</si>
  <si>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</si>
  <si>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</si>
  <si>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</si>
  <si>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</si>
  <si>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</si>
  <si>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</si>
  <si>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</si>
  <si>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</si>
  <si>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</si>
  <si>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</si>
  <si>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</si>
  <si>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</si>
  <si>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</si>
  <si>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</si>
  <si>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</si>
  <si>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</si>
  <si>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</si>
  <si>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https://portal.eias.ru/Portal/DownloadPage.aspx?type=12&amp;guid=1fc1dd94-413e-45d5-b69a-a624c69e6e23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</si>
  <si>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</si>
  <si>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</si>
  <si>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</si>
  <si>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</si>
  <si>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</si>
  <si>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</si>
  <si>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</si>
  <si>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</si>
  <si>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</si>
  <si>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</si>
  <si>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</si>
  <si>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</si>
  <si>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</si>
  <si>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</si>
  <si>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</si>
  <si>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</si>
  <si>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</si>
  <si>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</si>
  <si>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</si>
  <si>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</si>
  <si>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</si>
  <si>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</si>
  <si>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</si>
  <si>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</si>
  <si>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</si>
  <si>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</si>
  <si>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</si>
  <si>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</si>
  <si>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</si>
  <si>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</si>
  <si>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</si>
  <si>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</si>
  <si>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</si>
  <si>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</si>
  <si>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</si>
  <si>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</si>
  <si>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</si>
  <si>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</si>
  <si>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</si>
  <si>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</si>
  <si>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</si>
  <si>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</si>
  <si>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</si>
  <si>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</si>
  <si>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</si>
  <si>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</si>
  <si>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</si>
  <si>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</si>
  <si>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</si>
  <si>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</si>
  <si>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</si>
  <si>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</si>
  <si>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</si>
  <si>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</si>
  <si>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</si>
  <si>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</si>
  <si>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</si>
  <si>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</si>
  <si>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</si>
  <si>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</si>
  <si>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</si>
  <si>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</si>
  <si>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</si>
  <si>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</si>
  <si>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</si>
  <si>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</si>
  <si>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</si>
  <si>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</si>
  <si>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</si>
  <si>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</si>
  <si>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</si>
  <si>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</si>
  <si>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</si>
  <si>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</si>
  <si>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</si>
  <si>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</si>
  <si>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</si>
  <si>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</si>
  <si>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</si>
  <si>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</si>
  <si>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</si>
  <si>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</si>
  <si>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</si>
  <si>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</si>
  <si>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</si>
  <si>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</si>
  <si>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</si>
  <si>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</si>
  <si>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</si>
  <si>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</si>
  <si>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</si>
  <si>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</si>
  <si>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</si>
  <si>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</si>
  <si>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</si>
  <si>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</si>
  <si>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</si>
  <si>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</si>
  <si>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</si>
  <si>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</si>
  <si>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</si>
  <si>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</si>
  <si>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</si>
  <si>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</si>
  <si>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</si>
  <si>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</si>
  <si>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</si>
  <si>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</si>
  <si>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</si>
  <si>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</si>
  <si>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</si>
  <si>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</si>
  <si>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</si>
  <si>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</si>
  <si>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</si>
  <si>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</si>
  <si>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</si>
  <si>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</si>
  <si>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</si>
  <si>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</si>
  <si>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</si>
  <si>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</si>
  <si>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</si>
  <si>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</si>
  <si>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</si>
  <si>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</si>
  <si>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</si>
  <si>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</si>
  <si>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</si>
  <si>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</si>
  <si>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</si>
  <si>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</si>
  <si>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</si>
  <si>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</si>
  <si>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</si>
  <si>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</si>
  <si>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</si>
  <si>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</si>
  <si>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</si>
  <si>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</si>
  <si>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</si>
  <si>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</si>
  <si>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</si>
  <si>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</si>
  <si>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</si>
  <si>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</si>
  <si>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</si>
  <si>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</si>
  <si>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</si>
  <si>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</si>
  <si>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</si>
  <si>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</si>
  <si>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</si>
  <si>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</si>
  <si>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</si>
  <si>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</si>
  <si>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</si>
  <si>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</si>
  <si>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</si>
  <si>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</si>
  <si>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</si>
  <si>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</si>
  <si>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</si>
  <si>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</si>
  <si>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</si>
  <si>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</si>
  <si>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</si>
  <si>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</si>
  <si>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</si>
  <si>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</si>
  <si>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</si>
  <si>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</si>
  <si>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</si>
  <si>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</si>
  <si>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</si>
  <si>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</si>
  <si>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</si>
  <si>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</si>
  <si>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</si>
  <si>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</si>
  <si>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</si>
  <si>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</si>
  <si>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</si>
  <si>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</si>
  <si>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</si>
  <si>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</si>
  <si>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</si>
  <si>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</si>
  <si>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</si>
  <si>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</si>
  <si>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</si>
  <si>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</si>
  <si>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</si>
  <si>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</si>
  <si>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</si>
  <si>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</si>
  <si>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</si>
  <si>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</si>
  <si>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</si>
  <si>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</si>
  <si>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</si>
  <si>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</si>
  <si>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</si>
  <si>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</si>
  <si>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</si>
  <si>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</si>
  <si>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</si>
  <si>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</si>
  <si>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</si>
  <si>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</si>
  <si>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</si>
  <si>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</si>
  <si>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</si>
  <si>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</si>
  <si>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</si>
  <si>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</si>
  <si>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</si>
  <si>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</si>
  <si>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</si>
  <si>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</si>
  <si>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</si>
  <si>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</si>
  <si>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</si>
  <si>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</si>
  <si>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</si>
  <si>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</si>
  <si>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</si>
  <si>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</si>
  <si>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</si>
  <si>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</si>
  <si>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</si>
  <si>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</si>
  <si>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</si>
  <si>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</si>
  <si>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</si>
  <si>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</si>
  <si>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</si>
  <si>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</si>
  <si>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</si>
  <si>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</si>
  <si>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</si>
  <si>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</si>
  <si>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</si>
  <si>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</si>
  <si>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</si>
  <si>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</si>
  <si>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</si>
  <si>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</si>
  <si>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</si>
  <si>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</si>
  <si>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</si>
  <si>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</si>
  <si>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</si>
  <si>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</si>
  <si>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</si>
  <si>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</si>
  <si>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</si>
  <si>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</si>
  <si>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</si>
  <si>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</si>
  <si>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</si>
  <si>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</si>
  <si>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</si>
  <si>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</si>
  <si>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</si>
  <si>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</si>
  <si>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</si>
  <si>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</si>
  <si>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</si>
  <si>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</si>
  <si>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</si>
  <si>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</si>
  <si>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</si>
  <si>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</si>
  <si>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</si>
  <si>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</si>
  <si>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</si>
  <si>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</si>
  <si>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</si>
  <si>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</si>
  <si>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</si>
  <si>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</si>
  <si>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</si>
  <si>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</si>
  <si>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</si>
  <si>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</si>
  <si>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</si>
  <si>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</si>
  <si>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</si>
  <si>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</si>
  <si>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</si>
  <si>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</si>
  <si>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</si>
  <si>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</si>
  <si>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</si>
  <si>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</si>
  <si>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</si>
  <si>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</si>
  <si>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</si>
  <si>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</si>
  <si>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</si>
  <si>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</si>
  <si>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</si>
  <si>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</si>
  <si>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</si>
  <si>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</si>
  <si>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</si>
  <si>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</si>
  <si>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</si>
  <si>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</si>
  <si>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</si>
  <si>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</si>
  <si>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</si>
  <si>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</si>
  <si>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</si>
  <si>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</si>
  <si>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</si>
  <si>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</si>
  <si>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</si>
  <si>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</si>
  <si>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</si>
  <si>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</si>
  <si>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</si>
  <si>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</si>
  <si>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</si>
  <si>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</si>
  <si>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</si>
  <si>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</si>
  <si>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</si>
  <si>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</si>
  <si>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</si>
  <si>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</si>
  <si>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</si>
  <si>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</si>
  <si>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</si>
  <si>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</si>
  <si>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</si>
  <si>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</si>
  <si>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</si>
  <si>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</si>
  <si>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</si>
  <si>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</si>
  <si>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</si>
  <si>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</si>
  <si>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</si>
  <si>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</si>
  <si>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</si>
  <si>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</si>
  <si>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</si>
  <si>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</si>
  <si>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</si>
  <si>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</si>
  <si>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</si>
  <si>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</si>
  <si>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</si>
  <si>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</si>
  <si>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</si>
  <si>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</si>
  <si>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</si>
  <si>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</si>
  <si>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</si>
  <si>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</si>
  <si>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</si>
  <si>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</si>
  <si>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</si>
  <si>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</si>
  <si>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</si>
  <si>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</si>
  <si>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</si>
  <si>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</si>
  <si>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</si>
  <si>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</si>
  <si>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</si>
  <si>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</si>
  <si>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</si>
  <si>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</si>
  <si>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</si>
  <si>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</si>
  <si>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</si>
  <si>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</si>
  <si>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</si>
  <si>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</si>
  <si>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</si>
  <si>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</si>
  <si>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</si>
  <si>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</si>
  <si>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</si>
  <si>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</si>
  <si>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</si>
  <si>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</si>
  <si>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</si>
  <si>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</si>
  <si>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</si>
  <si>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</si>
  <si>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</si>
  <si>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</si>
  <si>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</si>
  <si>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</si>
  <si>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</si>
  <si>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</si>
  <si>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</si>
  <si>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</si>
  <si>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</si>
  <si>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</si>
  <si>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</si>
  <si>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</si>
  <si>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</si>
  <si>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</si>
  <si>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</si>
  <si>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</si>
  <si>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</si>
  <si>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</si>
  <si>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</si>
  <si>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</si>
  <si>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</si>
  <si>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</si>
  <si>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</si>
  <si>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</si>
  <si>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</si>
  <si>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</si>
  <si>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</si>
  <si>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</si>
  <si>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</si>
  <si>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</si>
  <si>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</si>
  <si>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</si>
  <si>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</si>
  <si>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</si>
  <si>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</si>
  <si>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</si>
  <si>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</si>
  <si>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</si>
  <si>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</si>
  <si>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</si>
  <si>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</si>
  <si>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</si>
  <si>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</si>
  <si>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</si>
  <si>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</si>
  <si>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</si>
  <si>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</si>
  <si>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</si>
  <si>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</si>
  <si>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</si>
  <si>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</si>
  <si>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</si>
  <si>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</si>
  <si>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</si>
  <si>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</si>
  <si>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</si>
  <si>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</si>
  <si>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</si>
  <si>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</si>
  <si>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</si>
  <si>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</si>
  <si>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</si>
  <si>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</si>
  <si>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</si>
  <si>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</si>
  <si>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</si>
  <si>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</si>
  <si>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</si>
  <si>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</si>
  <si>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</si>
  <si>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</si>
  <si>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</si>
  <si>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</si>
  <si>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</si>
  <si>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</si>
  <si>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</si>
  <si>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</si>
  <si>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</si>
  <si>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</si>
  <si>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</si>
  <si>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</si>
  <si>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</si>
  <si>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</si>
  <si>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</si>
  <si>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</si>
  <si>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</si>
  <si>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</si>
  <si>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</si>
  <si>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</si>
  <si>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</si>
  <si>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</si>
  <si>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</si>
  <si>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</si>
  <si>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</si>
  <si>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</si>
  <si>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</si>
  <si>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</si>
  <si>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</si>
  <si>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</si>
  <si>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</si>
  <si>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</si>
  <si>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</si>
  <si>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</si>
  <si>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</si>
  <si>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</si>
  <si>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</si>
  <si>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</si>
  <si>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</si>
  <si>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</si>
  <si>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</si>
  <si>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</si>
  <si>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</si>
  <si>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</si>
  <si>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</si>
  <si>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</si>
  <si>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</si>
  <si>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</si>
  <si>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</si>
  <si>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</si>
  <si>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</si>
  <si>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</si>
  <si>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</si>
  <si>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</si>
  <si>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</si>
  <si>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</si>
  <si>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</si>
  <si>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</si>
  <si>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</si>
  <si>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</si>
  <si>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</si>
  <si>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</si>
  <si>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</si>
  <si>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</si>
  <si>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</si>
  <si>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</si>
  <si>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</si>
  <si>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</si>
  <si>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</si>
  <si>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</si>
  <si>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</si>
  <si>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</si>
  <si>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</si>
  <si>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</si>
  <si>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</si>
  <si>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</si>
  <si>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</si>
  <si>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</si>
  <si>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</si>
  <si>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</si>
  <si>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</si>
  <si>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</si>
  <si>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</si>
  <si>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</si>
  <si>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</si>
  <si>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</si>
  <si>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</si>
  <si>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</si>
  <si>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</si>
  <si>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</si>
  <si>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</si>
  <si>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</si>
  <si>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</si>
  <si>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</si>
  <si>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</si>
  <si>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</si>
  <si>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</si>
  <si>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</si>
  <si>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</si>
  <si>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</si>
  <si>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</si>
  <si>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</si>
  <si>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</si>
  <si>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</si>
  <si>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</si>
  <si>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</si>
  <si>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</si>
  <si>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</si>
  <si>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</si>
  <si>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</si>
  <si>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</si>
  <si>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</si>
  <si>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</si>
  <si>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</si>
  <si>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</si>
  <si>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</si>
  <si>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</si>
  <si>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</si>
  <si>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</si>
  <si>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</si>
  <si>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</si>
  <si>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</si>
  <si>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</si>
  <si>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</si>
  <si>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</si>
  <si>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</si>
  <si>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</si>
  <si>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</si>
  <si>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</si>
  <si>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</si>
  <si>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</si>
  <si>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</si>
  <si>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</si>
  <si>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</si>
  <si>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</si>
  <si>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</si>
  <si>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</si>
  <si>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</si>
  <si>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</si>
  <si>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</si>
  <si>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</si>
  <si>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</si>
  <si>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</si>
  <si>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</si>
  <si>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</si>
  <si>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</si>
  <si>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</si>
  <si>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</si>
  <si>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</si>
  <si>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</si>
  <si>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</si>
  <si>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</si>
  <si>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</si>
  <si>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</si>
  <si>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</si>
  <si>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</si>
  <si>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</si>
  <si>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</si>
  <si>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</si>
  <si>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</si>
  <si>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</si>
  <si>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</si>
  <si>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</si>
  <si>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</si>
  <si>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</si>
  <si>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</si>
  <si>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</si>
  <si>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</si>
  <si>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</si>
  <si>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</si>
  <si>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</si>
  <si>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</si>
  <si>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</si>
  <si>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</si>
  <si>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</si>
  <si>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</si>
  <si>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</si>
  <si>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</si>
  <si>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</si>
  <si>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</si>
  <si>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</si>
  <si>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</si>
  <si>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</si>
  <si>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</si>
  <si>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</si>
  <si>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</si>
  <si>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</si>
  <si>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</si>
  <si>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</si>
  <si>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</si>
  <si>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</si>
  <si>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</si>
  <si>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</si>
  <si>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</si>
  <si>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</si>
  <si>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</si>
  <si>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</si>
  <si>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</si>
  <si>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</si>
  <si>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</si>
  <si>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</si>
  <si>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</si>
  <si>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</si>
  <si>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</si>
  <si>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</si>
  <si>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</si>
  <si>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</si>
  <si>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</si>
  <si>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</si>
  <si>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</si>
  <si>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</si>
  <si>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</si>
  <si>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</si>
  <si>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</si>
  <si>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</si>
  <si>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</si>
  <si>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</si>
  <si>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</si>
  <si>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</si>
  <si>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</si>
  <si>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</si>
  <si>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</si>
  <si>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</si>
  <si>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</si>
  <si>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</si>
  <si>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</si>
  <si>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</si>
  <si>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</si>
  <si>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</si>
  <si>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</si>
  <si>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</si>
  <si>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</si>
  <si>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</si>
  <si>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</si>
  <si>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</si>
  <si>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</si>
  <si>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</si>
  <si>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</si>
  <si>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</si>
  <si>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</si>
  <si>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</si>
  <si>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</si>
  <si>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</si>
  <si>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</si>
  <si>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</si>
  <si>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</si>
  <si>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</si>
  <si>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</si>
  <si>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</si>
  <si>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</si>
  <si>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</si>
  <si>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</si>
  <si>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</si>
  <si>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</si>
  <si>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</si>
  <si>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</si>
  <si>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</si>
  <si>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</si>
  <si>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</si>
  <si>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</si>
  <si>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</si>
  <si>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</si>
  <si>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</si>
  <si>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</si>
  <si>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</si>
  <si>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</si>
  <si>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</si>
  <si>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</si>
  <si>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</si>
  <si>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</si>
  <si>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</si>
  <si>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</si>
  <si>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</si>
  <si>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</si>
  <si>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</si>
  <si>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</si>
  <si>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</si>
  <si>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</si>
  <si>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</si>
  <si>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</si>
  <si>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</si>
  <si>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</si>
  <si>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</si>
  <si>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</si>
  <si>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</si>
  <si>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</si>
  <si>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</si>
  <si>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</si>
  <si>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</si>
  <si>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</si>
  <si>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</si>
  <si>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</si>
  <si>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</si>
  <si>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</si>
  <si>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</si>
  <si>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</si>
  <si>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</si>
  <si>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</si>
  <si>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</si>
  <si>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</si>
  <si>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</si>
  <si>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</si>
  <si>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</si>
  <si>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</si>
  <si>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</si>
  <si>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</si>
  <si>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</si>
  <si>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</si>
  <si>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</si>
  <si>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</si>
  <si>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</si>
  <si>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</si>
  <si>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</si>
  <si>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</si>
  <si>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</si>
  <si>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</si>
  <si>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</si>
  <si>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</si>
  <si>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</si>
  <si>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</si>
  <si>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</si>
  <si>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</si>
  <si>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</si>
  <si>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</si>
  <si>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</si>
  <si>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</si>
  <si>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</si>
  <si>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</si>
  <si>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</si>
  <si>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</si>
  <si>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</si>
  <si>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</si>
  <si>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</si>
  <si>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</si>
  <si>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</si>
  <si>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</si>
  <si>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</si>
  <si>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</si>
  <si>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</si>
  <si>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</si>
  <si>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</si>
  <si>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</si>
  <si>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</si>
  <si>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</si>
  <si>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</si>
  <si>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</si>
  <si>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</si>
  <si>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</si>
  <si>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</si>
  <si>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</si>
  <si>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</si>
  <si>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</si>
  <si>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</si>
  <si>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</si>
  <si>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</si>
  <si>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</si>
  <si>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</si>
  <si>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</si>
  <si>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</si>
  <si>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</si>
  <si>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</si>
  <si>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</si>
  <si>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</si>
  <si>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</si>
  <si>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</si>
  <si>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</si>
  <si>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</si>
  <si>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</si>
  <si>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</si>
  <si>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</si>
  <si>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</si>
  <si>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</si>
  <si>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</si>
  <si>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</si>
  <si>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</si>
  <si>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</si>
  <si>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</si>
  <si>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</si>
  <si>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</si>
  <si>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</si>
  <si>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</si>
  <si>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</si>
  <si>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</si>
  <si>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</si>
  <si>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</si>
  <si>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</si>
  <si>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</si>
  <si>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</si>
  <si>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</si>
  <si>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</si>
  <si>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</si>
  <si>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</si>
  <si>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</si>
  <si>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</si>
  <si>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</si>
  <si>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</si>
  <si>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</si>
  <si>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</si>
  <si>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</si>
  <si>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</si>
  <si>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</si>
  <si>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</si>
  <si>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</si>
  <si>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</si>
  <si>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</si>
  <si>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</si>
  <si>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</si>
  <si>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</si>
  <si>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</si>
  <si>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</si>
  <si>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</si>
  <si>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</si>
  <si>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</si>
  <si>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</si>
  <si>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</si>
  <si>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</si>
  <si>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</si>
  <si>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</si>
  <si>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</si>
  <si>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</si>
  <si>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</si>
  <si>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</si>
  <si>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</si>
  <si>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</si>
  <si>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</si>
  <si>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</si>
  <si>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</si>
  <si>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</si>
  <si>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</si>
  <si>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</si>
  <si>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</si>
  <si>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</si>
  <si>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</si>
  <si>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</si>
  <si>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</si>
  <si>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</si>
  <si>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</si>
  <si>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</si>
  <si>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</si>
  <si>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</si>
  <si>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</si>
  <si>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</si>
  <si>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</si>
  <si>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</si>
  <si>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</si>
  <si>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</si>
  <si>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</si>
  <si>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</si>
  <si>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</si>
  <si>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</si>
  <si>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</si>
  <si>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</si>
  <si>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</si>
  <si>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</si>
  <si>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</si>
  <si>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</si>
  <si>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</si>
  <si>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</si>
  <si>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</si>
  <si>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</si>
  <si>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</si>
  <si>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</si>
  <si>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</si>
  <si>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</si>
  <si>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</si>
  <si>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</si>
  <si>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</si>
  <si>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</si>
  <si>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</si>
  <si>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</si>
  <si>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</si>
  <si>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</si>
  <si>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</si>
  <si>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</si>
  <si>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</si>
  <si>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</si>
  <si>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</si>
  <si>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</si>
  <si>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</si>
  <si>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</si>
  <si>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</si>
  <si>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</si>
  <si>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</si>
  <si>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</si>
  <si>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</si>
  <si>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</si>
  <si>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</si>
  <si>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</si>
  <si>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</si>
  <si>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</si>
  <si>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</si>
  <si>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</si>
  <si>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</si>
  <si>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</si>
  <si>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</si>
  <si>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</si>
  <si>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</si>
  <si>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</si>
  <si>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</si>
  <si>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</si>
  <si>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</si>
  <si>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</si>
  <si>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</si>
  <si>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</si>
  <si>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</si>
  <si>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</si>
  <si>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</si>
  <si>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</si>
  <si>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</si>
  <si>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</si>
  <si>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</si>
  <si>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</si>
  <si>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</si>
  <si>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</si>
  <si>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</si>
  <si>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</si>
  <si>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</si>
  <si>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</si>
  <si>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</si>
  <si>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</si>
  <si>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</si>
  <si>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</si>
  <si>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</si>
  <si>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</si>
  <si>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</si>
  <si>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</si>
  <si>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</si>
  <si>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</si>
  <si>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</si>
  <si>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</si>
  <si>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</si>
  <si>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</si>
  <si>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</si>
  <si>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</si>
  <si>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</si>
  <si>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</si>
  <si>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</si>
  <si>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</si>
  <si>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</si>
  <si>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</si>
  <si>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</si>
  <si>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</si>
  <si>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</si>
  <si>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</si>
  <si>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</si>
  <si>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</si>
  <si>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</si>
  <si>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</si>
  <si>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</si>
  <si>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</si>
  <si>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</si>
  <si>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</si>
  <si>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</si>
  <si>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</si>
  <si>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</si>
  <si>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</si>
  <si>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</si>
  <si>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</si>
  <si>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</si>
  <si>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</si>
  <si>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</si>
  <si>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</si>
  <si>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</si>
  <si>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</si>
  <si>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</si>
  <si>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</si>
  <si>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</si>
  <si>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</si>
  <si>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</si>
  <si>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</si>
  <si>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</si>
  <si>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</si>
  <si>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</si>
  <si>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</si>
  <si>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</si>
  <si>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</si>
  <si>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</si>
  <si>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</si>
  <si>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</si>
  <si>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</si>
  <si>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</si>
  <si>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</si>
  <si>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</si>
  <si>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</si>
  <si>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</si>
  <si>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</si>
  <si>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</si>
  <si>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</si>
  <si>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</si>
  <si>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</si>
  <si>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</si>
  <si>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</si>
  <si>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</si>
  <si>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</si>
  <si>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</si>
  <si>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</si>
  <si>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</si>
  <si>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</si>
  <si>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</si>
  <si>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</si>
  <si>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</si>
  <si>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</si>
  <si>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</si>
  <si>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</si>
  <si>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</si>
  <si>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</si>
  <si>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</si>
  <si>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</si>
  <si>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</si>
  <si>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</si>
  <si>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</si>
  <si>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</si>
  <si>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</si>
  <si>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</si>
  <si>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</si>
  <si>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</si>
  <si>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</si>
  <si>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</si>
  <si>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</si>
  <si>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</si>
  <si>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</si>
  <si>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</si>
  <si>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</si>
  <si>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</si>
  <si>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</si>
  <si>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</si>
  <si>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</si>
  <si>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</si>
  <si>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</si>
  <si>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</si>
  <si>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</si>
  <si>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</si>
  <si>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</si>
  <si>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</si>
  <si>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</si>
  <si>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</si>
  <si>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АО "ГУ ЖКХ"</t>
  </si>
  <si>
    <t>5116000922</t>
  </si>
  <si>
    <t>511601001</t>
  </si>
  <si>
    <t>13-05-2009 00:00:00</t>
  </si>
  <si>
    <t>28445259</t>
  </si>
  <si>
    <t>АО "РАО ЭС Востока"</t>
  </si>
  <si>
    <t>2801133630</t>
  </si>
  <si>
    <t>272401001</t>
  </si>
  <si>
    <t>01-07-2008 00:00:00</t>
  </si>
  <si>
    <t>26361152</t>
  </si>
  <si>
    <t>АО "Санаторий Кульдур"</t>
  </si>
  <si>
    <t>7902004951</t>
  </si>
  <si>
    <t>790201001</t>
  </si>
  <si>
    <t>25-12-2003 00:00:00</t>
  </si>
  <si>
    <t>30350291</t>
  </si>
  <si>
    <t>ГП ЕАО "ГКС"</t>
  </si>
  <si>
    <t>7904505914</t>
  </si>
  <si>
    <t>790401001</t>
  </si>
  <si>
    <t>25-09-2015 00:00:00</t>
  </si>
  <si>
    <t>30847021</t>
  </si>
  <si>
    <t>ГП ЕАО "ОБЛЭНЕРГОРЕМОНТ ПЛЮС"</t>
  </si>
  <si>
    <t>7901547930</t>
  </si>
  <si>
    <t>790101001</t>
  </si>
  <si>
    <t>03-10-2016 00:00:00</t>
  </si>
  <si>
    <t>ДЕПАРТАМЕНТ ТАРИФОВ И ЦЕН ПРАВИТЕЛЬСТВА ЕВРЕЙСКОЙ АВТОНОМНОЙ ОБЛАСТИ</t>
  </si>
  <si>
    <t>7901101462</t>
  </si>
  <si>
    <t>31438353</t>
  </si>
  <si>
    <t>МУП "Кульдур"</t>
  </si>
  <si>
    <t>7902537170</t>
  </si>
  <si>
    <t>21-08-2020 00:00:00</t>
  </si>
  <si>
    <t>31443542</t>
  </si>
  <si>
    <t>МУП "Тепловодоканал"</t>
  </si>
  <si>
    <t>7902537205</t>
  </si>
  <si>
    <t>12-08-2020 00:00:00</t>
  </si>
  <si>
    <t>26412999</t>
  </si>
  <si>
    <t>МУП "Теплотехник"</t>
  </si>
  <si>
    <t>7904504364</t>
  </si>
  <si>
    <t>11-09-2006 00:00:00</t>
  </si>
  <si>
    <t>27570232</t>
  </si>
  <si>
    <t>ОАО "РЖД"</t>
  </si>
  <si>
    <t>7708503727</t>
  </si>
  <si>
    <t>272102001</t>
  </si>
  <si>
    <t>26415206</t>
  </si>
  <si>
    <t>ОАО "РЖД" (ДТВ)</t>
  </si>
  <si>
    <t>790145003</t>
  </si>
  <si>
    <t>15-09-2009 00:00:00</t>
  </si>
  <si>
    <t>28129965</t>
  </si>
  <si>
    <t>ОГПОБУ "Сельскохозяйственный техникум"</t>
  </si>
  <si>
    <t>7904505390</t>
  </si>
  <si>
    <t>15-01-2013 00:00:00</t>
  </si>
  <si>
    <t>28823401</t>
  </si>
  <si>
    <t>ООО "Источник"</t>
  </si>
  <si>
    <t>7906504874</t>
  </si>
  <si>
    <t>16-04-2014 00:00:00</t>
  </si>
  <si>
    <t>26617241</t>
  </si>
  <si>
    <t>ООО "Комфорт"</t>
  </si>
  <si>
    <t>7903526975</t>
  </si>
  <si>
    <t>790301001</t>
  </si>
  <si>
    <t>25-12-2007 00:00:00</t>
  </si>
  <si>
    <t>26361141</t>
  </si>
  <si>
    <t>ООО "Ремстройработ"</t>
  </si>
  <si>
    <t>7901001517</t>
  </si>
  <si>
    <t>13-12-1992 00:00:00</t>
  </si>
  <si>
    <t>30385070</t>
  </si>
  <si>
    <t>ООО "Сапсан плюс"</t>
  </si>
  <si>
    <t>7902528306</t>
  </si>
  <si>
    <t>02-09-2014 00:00:00</t>
  </si>
  <si>
    <t>26361168</t>
  </si>
  <si>
    <t>ООО "ТеплоВодоКаналРемонт"</t>
  </si>
  <si>
    <t>7903528041</t>
  </si>
  <si>
    <t>19-06-2007 00:00:00</t>
  </si>
  <si>
    <t>26652727</t>
  </si>
  <si>
    <t>ООО "Универсал"</t>
  </si>
  <si>
    <t>7904505008</t>
  </si>
  <si>
    <t>27-09-2010 00:00:00</t>
  </si>
  <si>
    <t>31338606</t>
  </si>
  <si>
    <t>ООО "Экспресс Смидович"</t>
  </si>
  <si>
    <t>7903529800</t>
  </si>
  <si>
    <t>30874066</t>
  </si>
  <si>
    <t>ООО "Экспресс"</t>
  </si>
  <si>
    <t>2721228284</t>
  </si>
  <si>
    <t>272101001</t>
  </si>
  <si>
    <t>12-12-2016 00:00:00</t>
  </si>
  <si>
    <t>30810601</t>
  </si>
  <si>
    <t>ООО "Энергоресурс"</t>
  </si>
  <si>
    <t>7904506026</t>
  </si>
  <si>
    <t>01-05-2016 00:00:00</t>
  </si>
  <si>
    <t>26361162</t>
  </si>
  <si>
    <t>ООО "Южное ЖКХ"</t>
  </si>
  <si>
    <t>7903503784</t>
  </si>
  <si>
    <t>17-12-2004 00:00:00</t>
  </si>
  <si>
    <t>28435468</t>
  </si>
  <si>
    <t>ООО Комтехсервис</t>
  </si>
  <si>
    <t>7902528017</t>
  </si>
  <si>
    <t>29-11-2013 00:00:00</t>
  </si>
  <si>
    <t>26360994</t>
  </si>
  <si>
    <t>Путевая машинная станция № 219 Дальневосточной дирекции по ремонту пути - структурное подразделение ДВОСТ ж.д. - филиал ОАО "РЖД"</t>
  </si>
  <si>
    <t>272231005</t>
  </si>
  <si>
    <t>31408099</t>
  </si>
  <si>
    <t>ФГБПОУ "КАРГАТСКОЕ СУВУ"</t>
  </si>
  <si>
    <t>5423101288</t>
  </si>
  <si>
    <t>542301001</t>
  </si>
  <si>
    <t>30903763</t>
  </si>
  <si>
    <t>ФГБУ "ЦЖКУ" МИНОБОРОНЫ РОССИИ</t>
  </si>
  <si>
    <t>7729314745</t>
  </si>
  <si>
    <t>770101001</t>
  </si>
  <si>
    <t>30926365</t>
  </si>
  <si>
    <t>ФГБУ «ЦЖКУ» МО РФ (Филиал ФГБУ «ЦЖКУ» МО РФ по ВВО)</t>
  </si>
  <si>
    <t>272443001</t>
  </si>
  <si>
    <t>20-03-2017 00:00:00</t>
  </si>
  <si>
    <t>31310642</t>
  </si>
  <si>
    <t>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</si>
  <si>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</si>
  <si>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</si>
  <si>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</si>
  <si>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ФКУ "Биробиджанская воспитательная колония"  УФСИН России по ЕАО</t>
  </si>
  <si>
    <t>7901013872</t>
  </si>
  <si>
    <t>29-07-1999 00:00:00</t>
  </si>
  <si>
    <t>26361161</t>
  </si>
  <si>
    <t>ФКУ Колония-поселение № 4 УФСИН России по ЕАО</t>
  </si>
  <si>
    <t>7903003407</t>
  </si>
  <si>
    <t>20-07-2001 00:00:00</t>
  </si>
  <si>
    <t>26761819</t>
  </si>
  <si>
    <t>Филиал ОАО "РЭУ "Хабаровский"</t>
  </si>
  <si>
    <t>7714783092</t>
  </si>
  <si>
    <t>272343002</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</si>
  <si>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</si>
  <si>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</si>
  <si>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</si>
  <si>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</si>
  <si>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31310779</t>
  </si>
  <si>
    <t>ИП Лермонтов Александр Сергеевич</t>
  </si>
  <si>
    <t>790203128980</t>
  </si>
  <si>
    <t>31543177</t>
  </si>
  <si>
    <t>ООО "Акварель"</t>
  </si>
  <si>
    <t>2723215178</t>
  </si>
  <si>
    <t>272301001</t>
  </si>
  <si>
    <t>28139980</t>
  </si>
  <si>
    <t>ООО "Горное"</t>
  </si>
  <si>
    <t>7902525707</t>
  </si>
  <si>
    <t>28-01-2013 00:00:00</t>
  </si>
  <si>
    <t>30933881</t>
  </si>
  <si>
    <t>ООО "Прометей"</t>
  </si>
  <si>
    <t>7903528595</t>
  </si>
  <si>
    <t>07-02-2013 00:00:00</t>
  </si>
  <si>
    <t>28129787</t>
  </si>
  <si>
    <t>ООО "СВЕТОЧ"</t>
  </si>
  <si>
    <t>2721190640</t>
  </si>
  <si>
    <t>13-03-2013 00:00:00</t>
  </si>
  <si>
    <t>31454466</t>
  </si>
  <si>
    <t>ООО "Сервис Строй"</t>
  </si>
  <si>
    <t>2723207843</t>
  </si>
  <si>
    <t>14-11-2019 00:00:00</t>
  </si>
  <si>
    <t>31319417</t>
  </si>
  <si>
    <t>ООО "УК Луч"</t>
  </si>
  <si>
    <t>7901549092</t>
  </si>
  <si>
    <t>28797758</t>
  </si>
  <si>
    <t>АУ "Чистое село" Еврейской автономной области</t>
  </si>
  <si>
    <t>7904504903</t>
  </si>
  <si>
    <t>31481922</t>
  </si>
  <si>
    <t>ООО "Дом-Строй"</t>
  </si>
  <si>
    <t>7901530310</t>
  </si>
  <si>
    <t>30856622</t>
  </si>
  <si>
    <t>ООО "Полигон"</t>
  </si>
  <si>
    <t>2723155602</t>
  </si>
  <si>
    <t>10-10-2016 00:00:00</t>
  </si>
  <si>
    <t>31481596</t>
  </si>
  <si>
    <t>7906505469</t>
  </si>
  <si>
    <t>31223091</t>
  </si>
  <si>
    <t>790601001</t>
  </si>
  <si>
    <t>NSRF</t>
  </si>
  <si>
    <t>MR_NAME</t>
  </si>
  <si>
    <t>OKTMO_MR_NAME</t>
  </si>
  <si>
    <t>MO_NAME</t>
  </si>
  <si>
    <t>OKTMO_NAME</t>
  </si>
  <si>
    <t>TYPE</t>
  </si>
  <si>
    <t>MR_ID</t>
  </si>
  <si>
    <t>Биробиджанский муниципальный район</t>
  </si>
  <si>
    <t>99605000</t>
  </si>
  <si>
    <t>муниципальный район</t>
  </si>
  <si>
    <t>Бирофельдское</t>
  </si>
  <si>
    <t>99605405</t>
  </si>
  <si>
    <t>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</si>
  <si>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</si>
  <si>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</si>
  <si>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</si>
  <si>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</si>
  <si>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</si>
  <si>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</si>
  <si>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</si>
  <si>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</si>
  <si>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</si>
  <si>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</si>
  <si>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городской округ</t>
  </si>
  <si>
    <t>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</si>
  <si>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</si>
  <si>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</si>
  <si>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</si>
  <si>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</si>
  <si>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</si>
  <si>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</si>
  <si>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</si>
  <si>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</si>
  <si>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</si>
  <si>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</si>
  <si>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</si>
  <si>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Облученский муниципальный район</t>
  </si>
  <si>
    <t>99620000</t>
  </si>
  <si>
    <t>Бираканское</t>
  </si>
  <si>
    <t>99620156</t>
  </si>
  <si>
    <t>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</si>
  <si>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</si>
  <si>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</si>
  <si>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</si>
  <si>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</si>
  <si>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</si>
  <si>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</si>
  <si>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</si>
  <si>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</si>
  <si>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городское поселение, в состав которого входит город</t>
  </si>
  <si>
    <t>Пашковское</t>
  </si>
  <si>
    <t>99620440</t>
  </si>
  <si>
    <t>Теплоозерское</t>
  </si>
  <si>
    <t>99620170</t>
  </si>
  <si>
    <t>Октябрьский муниципальный район</t>
  </si>
  <si>
    <t>99625000</t>
  </si>
  <si>
    <t>Амурзетское</t>
  </si>
  <si>
    <t>99625405</t>
  </si>
  <si>
    <t>Нагибовское</t>
  </si>
  <si>
    <t>99625435</t>
  </si>
  <si>
    <t>Полевское</t>
  </si>
  <si>
    <t>99625440</t>
  </si>
  <si>
    <t>Смидовичский муниципальный район</t>
  </si>
  <si>
    <t>99630000</t>
  </si>
  <si>
    <t>Волочаевское</t>
  </si>
  <si>
    <t>99630155</t>
  </si>
  <si>
    <t>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</si>
  <si>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</si>
  <si>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</si>
  <si>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</si>
  <si>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</si>
  <si>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</si>
  <si>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</si>
  <si>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</si>
  <si>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</si>
  <si>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</si>
  <si>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</si>
  <si>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</si>
  <si>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</si>
  <si>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</si>
  <si>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</si>
  <si>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</si>
  <si>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</si>
  <si>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</si>
  <si>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</si>
  <si>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Инвестиционная программа № 103/23 от 24.10.2023 в сфере теплоснабжения и горячего водоснабжения по строительству, реконструкции, модернизации и развитию систем центрального теплоснабжения (за исключением тепловых сетей), на территории городского округа Биробиджан на 2024-2033 годы</t>
  </si>
  <si>
    <t>01.01.2024</t>
  </si>
  <si>
    <t>31.12.2033</t>
  </si>
  <si>
    <t>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</si>
  <si>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07.07.2025</t>
  </si>
  <si>
    <t>31.12.2030</t>
  </si>
  <si>
    <t>Инвестиционная программа № 140/23 от 19.12.2023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2024-2028 годы</t>
  </si>
  <si>
    <t>31.12.2028</t>
  </si>
  <si>
    <t>Инвестиционная программа № 144/23 от 20.12.2023 в сфере теплоснабжения по модернизации и реконструкции систем коммунальной инфраструктуры, на территории городского округа Биробиджан на 2024 год</t>
  </si>
  <si>
    <t>31.12.2024</t>
  </si>
  <si>
    <t>Инвестиционная программа № 145/24 от 29.11.2024 ГП ЕАО "ОБЛЭНЕРГОРЕМОНТ ПЛЮС"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2025-2029 годы</t>
  </si>
  <si>
    <t>01.01.2025</t>
  </si>
  <si>
    <t>31.12.2029</t>
  </si>
  <si>
    <t>Инвестиционная программа № 23@ (с изм.N32@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</si>
  <si>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01.01.2023</t>
  </si>
  <si>
    <t>31.12.2027</t>
  </si>
  <si>
    <t>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</si>
  <si>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</si>
  <si>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Инвестиционная программа № 38@ от 01.01.2023 АО "ДГК" филиал "Хабаровская генерация" СП "Биробиджанская ТЭЦ" в сфере теплоснабжения по модернизации и реконструкции систем инженерной инфраструктуры, на территории городского округа Биробиджан на 2023-2027 годы</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</si>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</sst>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49" fontId="0"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losnyakova-sa@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fc1dd94-413e-45d5-b69a-a624c69e6e2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D228F-FC23-F3CE-DB37-0.34A6784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415F2-6FE5-9093-386B-0.2B32F8A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АО "ДГК" СП "Биробиджанская ТЭЦ"</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87</v>
      </c>
      <c r="F8" s="824"/>
      <c r="G8" s="466" t="s">
        <v>85</v>
      </c>
      <c r="H8" s="466" t="s">
        <v>86</v>
      </c>
      <c r="I8" s="415" t="s">
        <v>84</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7E175-F187-F7E6-7D98-0.50318C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Исх.-ДГК/3294</v>
      </c>
      <c r="W31" s="2252"/>
      <c r="X31" s="2252"/>
      <c r="Y31" s="2252"/>
      <c r="Z31" s="2252"/>
      <c r="AA31" s="2252"/>
      <c r="AB31" s="2252"/>
      <c r="AC31" s="327"/>
      <c r="AD31" s="2252" t="str">
        <f>IF(TITLE_NUMBER_PR_CHANGE="",IF(TITLE_NUMBER_PR="","",TITLE_NUMBER_PR),TITLE_NUMBER_PR_CHANGE)</f>
        <v>Исх.-ДГК/3294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Исх.-ДГК/3294</v>
      </c>
      <c r="W35" s="2252"/>
      <c r="X35" s="2252"/>
      <c r="Y35" s="2252"/>
      <c r="Z35" s="2252"/>
      <c r="AA35" s="2252"/>
      <c r="AB35" s="2252"/>
      <c r="AC35" s="327"/>
      <c r="AD35" s="2252" t="str">
        <f>IF(TITLE_NUMBER_PR_CHANGE="",IF(TITLE_NUMBER_PR="","",TITLE_NUMBER_PR),TITLE_NUMBER_PR_CHANGE)</f>
        <v>Исх.-ДГК/3294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133</v>
      </c>
      <c r="C41" s="1371" t="s">
        <v>134</v>
      </c>
      <c r="D41" s="1371" t="s">
        <v>135</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154</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154</v>
      </c>
      <c r="B44" s="1364" t="s">
        <v>155</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154</v>
      </c>
      <c r="B45" s="1364" t="s">
        <v>155</v>
      </c>
      <c r="C45" s="1364" t="s">
        <v>156</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154</v>
      </c>
      <c r="B46" s="1364" t="s">
        <v>155</v>
      </c>
      <c r="C46" s="1364" t="s">
        <v>156</v>
      </c>
      <c r="D46" s="1364" t="s">
        <v>157</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154</v>
      </c>
      <c r="B47" s="1364" t="s">
        <v>155</v>
      </c>
      <c r="C47" s="1364" t="s">
        <v>156</v>
      </c>
      <c r="D47" s="1364" t="s">
        <v>157</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154</v>
      </c>
      <c r="B48" s="1364" t="s">
        <v>155</v>
      </c>
      <c r="C48" s="1364" t="s">
        <v>156</v>
      </c>
      <c r="D48" s="1364" t="s">
        <v>157</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154</v>
      </c>
      <c r="B49" s="1364" t="s">
        <v>155</v>
      </c>
      <c r="C49" s="1364" t="s">
        <v>156</v>
      </c>
      <c r="D49" s="1364" t="s">
        <v>157</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23</v>
      </c>
    </row>
    <row customHeight="1" ht="1.05">
      <c r="A50" s="1364" t="s">
        <v>154</v>
      </c>
      <c r="B50" s="1364" t="s">
        <v>155</v>
      </c>
      <c r="C50" s="1364" t="s">
        <v>156</v>
      </c>
      <c r="D50" s="1364" t="s">
        <v>157</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154</v>
      </c>
      <c r="B51" s="1364" t="s">
        <v>155</v>
      </c>
      <c r="C51" s="1364" t="s">
        <v>156</v>
      </c>
      <c r="D51" s="1364" t="s">
        <v>157</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154</v>
      </c>
      <c r="B52" s="1364" t="s">
        <v>155</v>
      </c>
      <c r="C52" s="1364" t="s">
        <v>156</v>
      </c>
      <c r="D52" s="1364" t="s">
        <v>157</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154</v>
      </c>
      <c r="B53" s="1364" t="s">
        <v>155</v>
      </c>
      <c r="C53" s="1364" t="s">
        <v>156</v>
      </c>
      <c r="D53" s="1364" t="s">
        <v>157</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154</v>
      </c>
      <c r="B54" s="1344" t="s">
        <v>155</v>
      </c>
      <c r="C54" s="1344" t="s">
        <v>156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154</v>
      </c>
      <c r="B55" s="1344" t="s">
        <v>155</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154</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053F9-BFB1-0F29-B7AF-0.E342BA3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Исх.-ДГК/3294</v>
      </c>
      <c r="W31" s="2252"/>
      <c r="X31" s="2252"/>
      <c r="Y31" s="2252"/>
      <c r="Z31" s="2252"/>
      <c r="AA31" s="2252"/>
      <c r="AB31" s="2252"/>
      <c r="AC31" s="327"/>
      <c r="AD31" s="2252" t="str">
        <f>IF(TITLE_NUMBER_PR_CHANGE="",IF(TITLE_NUMBER_PR="","",TITLE_NUMBER_PR),TITLE_NUMBER_PR_CHANGE)</f>
        <v>Исх.-ДГК/3294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Исх.-ДГК/3294</v>
      </c>
      <c r="W35" s="2252"/>
      <c r="X35" s="2252"/>
      <c r="Y35" s="2252"/>
      <c r="Z35" s="2252"/>
      <c r="AA35" s="2252"/>
      <c r="AB35" s="2252"/>
      <c r="AC35" s="327"/>
      <c r="AD35" s="2252" t="str">
        <f>IF(TITLE_NUMBER_PR_CHANGE="",IF(TITLE_NUMBER_PR="","",TITLE_NUMBER_PR),TITLE_NUMBER_PR_CHANGE)</f>
        <v>Исх.-ДГК/3294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133</v>
      </c>
      <c r="C41" s="1371" t="s">
        <v>134</v>
      </c>
      <c r="D41" s="1371" t="s">
        <v>135</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159</v>
      </c>
      <c r="B44" s="1364" t="s">
        <v>160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159</v>
      </c>
      <c r="B47" s="1364" t="s">
        <v>160</v>
      </c>
      <c r="C47" s="1364" t="s">
        <v>161</v>
      </c>
      <c r="D47" s="1364" t="s">
        <v>162</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159</v>
      </c>
      <c r="B48" s="1364" t="s">
        <v>160</v>
      </c>
      <c r="C48" s="1364" t="s">
        <v>161</v>
      </c>
      <c r="D48" s="1364" t="s">
        <v>162</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159</v>
      </c>
      <c r="B49" s="1364" t="s">
        <v>160</v>
      </c>
      <c r="C49" s="1364" t="s">
        <v>161</v>
      </c>
      <c r="D49" s="1364" t="s">
        <v>162</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159</v>
      </c>
      <c r="B50" s="1364" t="s">
        <v>160</v>
      </c>
      <c r="C50" s="1364" t="s">
        <v>161</v>
      </c>
      <c r="D50" s="1364" t="s">
        <v>162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159</v>
      </c>
      <c r="B52" s="1364" t="s">
        <v>160</v>
      </c>
      <c r="C52" s="1364" t="s">
        <v>161</v>
      </c>
      <c r="D52" s="1364" t="s">
        <v>162</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159</v>
      </c>
      <c r="B53" s="1364" t="s">
        <v>160</v>
      </c>
      <c r="C53" s="1364" t="s">
        <v>161</v>
      </c>
      <c r="D53" s="1364" t="s">
        <v>162</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159</v>
      </c>
      <c r="B54" s="1344" t="s">
        <v>160</v>
      </c>
      <c r="C54" s="1344" t="s">
        <v>161</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159</v>
      </c>
      <c r="B55" s="1344" t="s">
        <v>160</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159</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4464FE-2BE9-B055-FB6A-0.E034CAA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Исх.-ДГК/3294</v>
      </c>
      <c r="W31" s="2252"/>
      <c r="X31" s="2252"/>
      <c r="Y31" s="2252"/>
      <c r="Z31" s="2252"/>
      <c r="AA31" s="2252"/>
      <c r="AB31" s="2252"/>
      <c r="AC31" s="1636"/>
      <c r="AD31" s="2252" t="str">
        <f>IF(TITLE_NUMBER_PR_CHANGE="",IF(TITLE_NUMBER_PR="","",TITLE_NUMBER_PR),TITLE_NUMBER_PR_CHANGE)</f>
        <v>Исх.-ДГК/3294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Исх.-ДГК/3294</v>
      </c>
      <c r="W35" s="2252"/>
      <c r="X35" s="2252"/>
      <c r="Y35" s="2252"/>
      <c r="Z35" s="2252"/>
      <c r="AA35" s="2252"/>
      <c r="AB35" s="2252"/>
      <c r="AC35" s="1636"/>
      <c r="AD35" s="2252" t="str">
        <f>IF(TITLE_NUMBER_PR_CHANGE="",IF(TITLE_NUMBER_PR="","",TITLE_NUMBER_PR),TITLE_NUMBER_PR_CHANGE)</f>
        <v>Исх.-ДГК/3294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133</v>
      </c>
      <c r="C41" s="1267" t="s">
        <v>134</v>
      </c>
      <c r="D41" s="1267" t="s">
        <v>135</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208</v>
      </c>
      <c r="B54" s="1376" t="s">
        <v>209</v>
      </c>
      <c r="C54" s="1376" t="s">
        <v>210</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208</v>
      </c>
      <c r="B55" s="1376" t="s">
        <v>209</v>
      </c>
      <c r="C55" s="1375"/>
      <c r="D55" s="1375"/>
      <c r="E55" s="2291"/>
      <c r="F55" s="2290"/>
      <c r="G55" s="1375"/>
      <c r="H55" s="1375"/>
      <c r="I55" s="1375"/>
      <c r="J55" s="1375"/>
      <c r="K55" s="1375"/>
      <c r="L55" s="1378"/>
      <c r="M55" s="1380"/>
      <c r="N55" s="1380"/>
      <c r="O55" s="35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208</v>
      </c>
      <c r="B56" s="1376"/>
      <c r="C56" s="1376"/>
      <c r="D56" s="1376"/>
      <c r="E56" s="2290"/>
      <c r="F56" s="1376"/>
      <c r="G56" s="1376"/>
      <c r="H56" s="1376"/>
      <c r="I56" s="1376"/>
      <c r="J56" s="1376"/>
      <c r="K56" s="1376"/>
      <c r="L56" s="1382"/>
      <c r="M56" s="1380"/>
      <c r="N56" s="1380"/>
      <c r="O56" s="352"/>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71B04-8BEC-AD23-E32D-0.850407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46141</v>
      </c>
      <c r="W30" s="2265"/>
      <c r="X30" s="2265"/>
      <c r="Y30" s="2265"/>
      <c r="Z30" s="2265"/>
      <c r="AA30" s="2265"/>
      <c r="AB30" s="2265"/>
      <c r="AC30" s="1636"/>
      <c r="AD30" s="2265" t="str">
        <f>IF(TITLE_DATE_PR_CHANGE="",IF(TITLE_DATE_PR="","",TITLE_DATE_PR),TITLE_DATE_PR_CHANGE)</f>
        <v>46141</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Исх.-ДГК/3294</v>
      </c>
      <c r="W31" s="2252"/>
      <c r="X31" s="2252"/>
      <c r="Y31" s="2252"/>
      <c r="Z31" s="2252"/>
      <c r="AA31" s="2252"/>
      <c r="AB31" s="2252"/>
      <c r="AC31" s="1636"/>
      <c r="AD31" s="2252" t="str">
        <f>IF(TITLE_NUMBER_PR_CHANGE="",IF(TITLE_NUMBER_PR="","",TITLE_NUMBER_PR),TITLE_NUMBER_PR_CHANGE)</f>
        <v>Исх.-ДГК/3294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46141</v>
      </c>
      <c r="W34" s="2265"/>
      <c r="X34" s="2265"/>
      <c r="Y34" s="2265"/>
      <c r="Z34" s="2265"/>
      <c r="AA34" s="2265"/>
      <c r="AB34" s="2265"/>
      <c r="AC34" s="1636"/>
      <c r="AD34" s="2265" t="str">
        <f>IF(TITLE_DATE_PR_CHANGE="",IF(TITLE_DATE_PR="","",TITLE_DATE_PR),TITLE_DATE_PR_CHANGE)</f>
        <v>46141</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Исх.-ДГК/3294</v>
      </c>
      <c r="W35" s="2252"/>
      <c r="X35" s="2252"/>
      <c r="Y35" s="2252"/>
      <c r="Z35" s="2252"/>
      <c r="AA35" s="2252"/>
      <c r="AB35" s="2252"/>
      <c r="AC35" s="1636"/>
      <c r="AD35" s="2252" t="str">
        <f>IF(TITLE_NUMBER_PR_CHANGE="",IF(TITLE_NUMBER_PR="","",TITLE_NUMBER_PR),TITLE_NUMBER_PR_CHANGE)</f>
        <v>Исх.-ДГК/3294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87</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133</v>
      </c>
      <c r="C41" s="1267" t="s">
        <v>134</v>
      </c>
      <c r="D41" s="1267" t="s">
        <v>135</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208</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208</v>
      </c>
      <c r="B44" s="1268" t="s">
        <v>209</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208</v>
      </c>
      <c r="B45" s="1268" t="s">
        <v>209</v>
      </c>
      <c r="C45" s="1268" t="s">
        <v>210</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208</v>
      </c>
      <c r="B46" s="1268" t="s">
        <v>209</v>
      </c>
      <c r="C46" s="1268" t="s">
        <v>210</v>
      </c>
      <c r="D46" s="1268" t="s">
        <v>211</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208</v>
      </c>
      <c r="B47" s="1268" t="s">
        <v>209</v>
      </c>
      <c r="C47" s="1268" t="s">
        <v>210</v>
      </c>
      <c r="D47" s="1268" t="s">
        <v>211</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208</v>
      </c>
      <c r="B48" s="1268" t="s">
        <v>209</v>
      </c>
      <c r="C48" s="1268" t="s">
        <v>210</v>
      </c>
      <c r="D48" s="1268" t="s">
        <v>211</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208</v>
      </c>
      <c r="B49" s="1268" t="s">
        <v>209</v>
      </c>
      <c r="C49" s="1268" t="s">
        <v>210</v>
      </c>
      <c r="D49" s="1268" t="s">
        <v>211</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412</v>
      </c>
      <c r="AN49" s="1637">
        <f>STRCHECKDATE(V50:AL50)</f>
      </c>
      <c r="AO49" s="1625"/>
      <c r="AP49" s="1625" t="str">
        <f>IF(T49="","",T49)</f>
        <v/>
      </c>
      <c r="AQ49" s="1625"/>
      <c r="AR49" s="1625"/>
      <c r="AS49" s="1632">
        <v>21</v>
      </c>
    </row>
    <row customHeight="1" ht="1.05">
      <c r="A50" s="1268" t="s">
        <v>208</v>
      </c>
      <c r="B50" s="1268" t="s">
        <v>209</v>
      </c>
      <c r="C50" s="1268" t="s">
        <v>210</v>
      </c>
      <c r="D50" s="1268" t="s">
        <v>211</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208</v>
      </c>
      <c r="B51" s="1268" t="s">
        <v>209</v>
      </c>
      <c r="C51" s="1268" t="s">
        <v>210</v>
      </c>
      <c r="D51" s="1268" t="s">
        <v>211</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208</v>
      </c>
      <c r="B52" s="1268" t="s">
        <v>209</v>
      </c>
      <c r="C52" s="1268" t="s">
        <v>210</v>
      </c>
      <c r="D52" s="1268" t="s">
        <v>211</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208</v>
      </c>
      <c r="B53" s="1268" t="s">
        <v>209</v>
      </c>
      <c r="C53" s="1268" t="s">
        <v>210</v>
      </c>
      <c r="D53" s="1268" t="s">
        <v>211</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208</v>
      </c>
      <c r="B54" s="1268" t="s">
        <v>209</v>
      </c>
      <c r="C54" s="1268" t="s">
        <v>210</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208</v>
      </c>
      <c r="B55" s="1268" t="s">
        <v>209</v>
      </c>
      <c r="C55" s="1975"/>
      <c r="D55" s="1975"/>
      <c r="E55" s="2291"/>
      <c r="F55" s="2290"/>
      <c r="G55" s="1975"/>
      <c r="H55" s="1975"/>
      <c r="I55" s="1975"/>
      <c r="J55" s="1975"/>
      <c r="K55" s="1975"/>
      <c r="L55" s="1381"/>
      <c r="M55" s="1976"/>
      <c r="N55" s="1976"/>
      <c r="O55" s="1636"/>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208</v>
      </c>
      <c r="B56" s="1268"/>
      <c r="C56" s="1268"/>
      <c r="D56" s="1268"/>
      <c r="E56" s="2290"/>
      <c r="F56" s="1268"/>
      <c r="G56" s="1268"/>
      <c r="H56" s="1268"/>
      <c r="I56" s="1268"/>
      <c r="J56" s="1268"/>
      <c r="K56" s="1268"/>
      <c r="L56" s="1311"/>
      <c r="M56" s="1976"/>
      <c r="N56" s="1976"/>
      <c r="O56" s="1636"/>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F6027-2574-4B59-98A3-0.7AC501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Исх.-ДГК/3294</v>
      </c>
      <c r="W31" s="2252"/>
      <c r="X31" s="2252"/>
      <c r="Y31" s="2252"/>
      <c r="Z31" s="2252"/>
      <c r="AA31" s="2252"/>
      <c r="AB31" s="2252"/>
      <c r="AC31" s="327"/>
      <c r="AD31" s="2252" t="str">
        <f>IF(TITLE_NUMBER_PR_CHANGE="",IF(TITLE_NUMBER_PR="","",TITLE_NUMBER_PR),TITLE_NUMBER_PR_CHANGE)</f>
        <v>Исх.-ДГК/3294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Исх.-ДГК/3294</v>
      </c>
      <c r="W35" s="2252"/>
      <c r="X35" s="2252"/>
      <c r="Y35" s="2252"/>
      <c r="Z35" s="2252"/>
      <c r="AA35" s="2252"/>
      <c r="AB35" s="2252"/>
      <c r="AC35" s="327"/>
      <c r="AD35" s="2252" t="str">
        <f>IF(TITLE_NUMBER_PR_CHANGE="",IF(TITLE_NUMBER_PR="","",TITLE_NUMBER_PR),TITLE_NUMBER_PR_CHANGE)</f>
        <v>Исх.-ДГК/3294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133</v>
      </c>
      <c r="C41" s="1371" t="s">
        <v>134</v>
      </c>
      <c r="D41" s="1371" t="s">
        <v>135</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190</v>
      </c>
      <c r="B47" s="1364" t="s">
        <v>191</v>
      </c>
      <c r="C47" s="1364" t="s">
        <v>192</v>
      </c>
      <c r="D47" s="1364" t="s">
        <v>193</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190</v>
      </c>
      <c r="B48" s="1364" t="s">
        <v>191</v>
      </c>
      <c r="C48" s="1364" t="s">
        <v>192</v>
      </c>
      <c r="D48" s="1364" t="s">
        <v>193</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412</v>
      </c>
      <c r="AN49" s="512">
        <f>STRCHECKDATE(V50:AL50)</f>
      </c>
      <c r="AO49" s="501"/>
      <c r="AP49" s="501" t="str">
        <f>IF(T49="","",T49)</f>
        <v/>
      </c>
      <c r="AQ49" s="501"/>
      <c r="AR49" s="501"/>
      <c r="AS49" s="1156">
        <v>21</v>
      </c>
    </row>
    <row customHeight="1" ht="1.05">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190</v>
      </c>
      <c r="B55" s="1344" t="s">
        <v>191</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190</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EB81D-CB4B-DF62-0611-0.1141314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Исх.-ДГК/3294</v>
      </c>
      <c r="W31" s="2252"/>
      <c r="X31" s="2252"/>
      <c r="Y31" s="2252"/>
      <c r="Z31" s="2252"/>
      <c r="AA31" s="2252"/>
      <c r="AB31" s="2252"/>
      <c r="AC31" s="327"/>
      <c r="AD31" s="2252" t="str">
        <f>IF(TITLE_NUMBER_PR_CHANGE="",IF(TITLE_NUMBER_PR="","",TITLE_NUMBER_PR),TITLE_NUMBER_PR_CHANGE)</f>
        <v>Исх.-ДГК/3294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Исх.-ДГК/3294</v>
      </c>
      <c r="W35" s="2252"/>
      <c r="X35" s="2252"/>
      <c r="Y35" s="2252"/>
      <c r="Z35" s="2252"/>
      <c r="AA35" s="2252"/>
      <c r="AB35" s="2252"/>
      <c r="AC35" s="327"/>
      <c r="AD35" s="2252" t="str">
        <f>IF(TITLE_NUMBER_PR_CHANGE="",IF(TITLE_NUMBER_PR="","",TITLE_NUMBER_PR),TITLE_NUMBER_PR_CHANGE)</f>
        <v>Исх.-ДГК/3294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133</v>
      </c>
      <c r="C41" s="1371" t="s">
        <v>134</v>
      </c>
      <c r="D41" s="1371" t="s">
        <v>135</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166</v>
      </c>
      <c r="B47" s="1344" t="s">
        <v>167</v>
      </c>
      <c r="C47" s="1344" t="s">
        <v>168</v>
      </c>
      <c r="D47" s="1344" t="s">
        <v>169</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166</v>
      </c>
      <c r="B48" s="1364" t="s">
        <v>167</v>
      </c>
      <c r="C48" s="1364" t="s">
        <v>168</v>
      </c>
      <c r="D48" s="1364" t="s">
        <v>169</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36BFB8-E67D-104F-334A-0.6B1DA1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Исх.-ДГК/3294</v>
      </c>
      <c r="W31" s="2252"/>
      <c r="X31" s="2252"/>
      <c r="Y31" s="2252"/>
      <c r="Z31" s="2252"/>
      <c r="AA31" s="2252"/>
      <c r="AB31" s="2252"/>
      <c r="AC31" s="327"/>
      <c r="AD31" s="2252" t="str">
        <f>IF(TITLE_NUMBER_PR_CHANGE="",IF(TITLE_NUMBER_PR="","",TITLE_NUMBER_PR),TITLE_NUMBER_PR_CHANGE)</f>
        <v>Исх.-ДГК/3294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Исх.-ДГК/3294</v>
      </c>
      <c r="W35" s="2252"/>
      <c r="X35" s="2252"/>
      <c r="Y35" s="2252"/>
      <c r="Z35" s="2252"/>
      <c r="AA35" s="2252"/>
      <c r="AB35" s="2252"/>
      <c r="AC35" s="327"/>
      <c r="AD35" s="2252" t="str">
        <f>IF(TITLE_NUMBER_PR_CHANGE="",IF(TITLE_NUMBER_PR="","",TITLE_NUMBER_PR),TITLE_NUMBER_PR_CHANGE)</f>
        <v>Исх.-ДГК/3294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133</v>
      </c>
      <c r="C41" s="1371" t="s">
        <v>134</v>
      </c>
      <c r="D41" s="1371" t="s">
        <v>135</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178</v>
      </c>
      <c r="B44" s="1364" t="s">
        <v>179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178</v>
      </c>
      <c r="B45" s="1364" t="s">
        <v>179</v>
      </c>
      <c r="C45" s="1364" t="s">
        <v>180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178</v>
      </c>
      <c r="B46" s="1364" t="s">
        <v>179</v>
      </c>
      <c r="C46" s="1364" t="s">
        <v>180</v>
      </c>
      <c r="D46" s="1364" t="s">
        <v>181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178</v>
      </c>
      <c r="B47" s="1344" t="s">
        <v>179</v>
      </c>
      <c r="C47" s="1344" t="s">
        <v>180</v>
      </c>
      <c r="D47" s="1344" t="s">
        <v>181</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178</v>
      </c>
      <c r="B48" s="1364" t="s">
        <v>179</v>
      </c>
      <c r="C48" s="1364" t="s">
        <v>180</v>
      </c>
      <c r="D48" s="1364" t="s">
        <v>181</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178</v>
      </c>
      <c r="B49" s="1364" t="s">
        <v>179</v>
      </c>
      <c r="C49" s="1364" t="s">
        <v>180</v>
      </c>
      <c r="D49" s="1364" t="s">
        <v>181</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178</v>
      </c>
      <c r="B50" s="1364" t="s">
        <v>179</v>
      </c>
      <c r="C50" s="1364" t="s">
        <v>180</v>
      </c>
      <c r="D50" s="1364" t="s">
        <v>181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178</v>
      </c>
      <c r="B51" s="1364" t="s">
        <v>179</v>
      </c>
      <c r="C51" s="1364" t="s">
        <v>180</v>
      </c>
      <c r="D51" s="1364" t="s">
        <v>181</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178</v>
      </c>
      <c r="B52" s="1364" t="s">
        <v>179</v>
      </c>
      <c r="C52" s="1364" t="s">
        <v>180</v>
      </c>
      <c r="D52" s="1364" t="s">
        <v>181</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178</v>
      </c>
      <c r="B53" s="1364" t="s">
        <v>179</v>
      </c>
      <c r="C53" s="1364" t="s">
        <v>180</v>
      </c>
      <c r="D53" s="1364" t="s">
        <v>181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178</v>
      </c>
      <c r="B54" s="1344" t="s">
        <v>179</v>
      </c>
      <c r="C54" s="1344" t="s">
        <v>180</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178</v>
      </c>
      <c r="B55" s="1344" t="s">
        <v>179</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178</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F8E0A-22F9-C998-FC0D-0.979B143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121</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 СП "Биробиджанская ТЭЦ"</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46141</v>
      </c>
      <c r="W30" s="2265"/>
      <c r="X30" s="2265"/>
      <c r="Y30" s="2265"/>
      <c r="Z30" s="2265"/>
      <c r="AA30" s="2265"/>
      <c r="AB30" s="2265"/>
      <c r="AC30" s="327"/>
      <c r="AD30" s="2265" t="str">
        <f>IF(TITLE_DATE_PR_CHANGE="",IF(TITLE_DATE_PR="","",TITLE_DATE_PR),TITLE_DATE_PR_CHANGE)</f>
        <v>46141</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Исх.-ДГК/3294</v>
      </c>
      <c r="W31" s="2252"/>
      <c r="X31" s="2252"/>
      <c r="Y31" s="2252"/>
      <c r="Z31" s="2252"/>
      <c r="AA31" s="2252"/>
      <c r="AB31" s="2252"/>
      <c r="AC31" s="327"/>
      <c r="AD31" s="2252" t="str">
        <f>IF(TITLE_NUMBER_PR_CHANGE="",IF(TITLE_NUMBER_PR="","",TITLE_NUMBER_PR),TITLE_NUMBER_PR_CHANGE)</f>
        <v>Исх.-ДГК/3294</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46141</v>
      </c>
      <c r="W34" s="2265"/>
      <c r="X34" s="2265"/>
      <c r="Y34" s="2265"/>
      <c r="Z34" s="2265"/>
      <c r="AA34" s="2265"/>
      <c r="AB34" s="2265"/>
      <c r="AC34" s="327"/>
      <c r="AD34" s="2265" t="str">
        <f>IF(TITLE_DATE_PR_CHANGE="",IF(TITLE_DATE_PR="","",TITLE_DATE_PR),TITLE_DATE_PR_CHANGE)</f>
        <v>46141</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Исх.-ДГК/3294</v>
      </c>
      <c r="W35" s="2252"/>
      <c r="X35" s="2252"/>
      <c r="Y35" s="2252"/>
      <c r="Z35" s="2252"/>
      <c r="AA35" s="2252"/>
      <c r="AB35" s="2252"/>
      <c r="AC35" s="327"/>
      <c r="AD35" s="2252" t="str">
        <f>IF(TITLE_NUMBER_PR_CHANGE="",IF(TITLE_NUMBER_PR="","",TITLE_NUMBER_PR),TITLE_NUMBER_PR_CHANGE)</f>
        <v>Исх.-ДГК/3294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87</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133</v>
      </c>
      <c r="C41" s="1371" t="s">
        <v>134</v>
      </c>
      <c r="D41" s="1371" t="s">
        <v>135</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121</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184</v>
      </c>
      <c r="B55" s="1344" t="s">
        <v>185</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184</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C703F-8C73-C0E4-25F5-0.40D4AD3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121</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 СП "Биробиджанская ТЭЦ"</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46141</v>
      </c>
      <c r="Y34" s="2265"/>
      <c r="Z34" s="2265"/>
      <c r="AA34" s="2265"/>
      <c r="AB34" s="2265"/>
      <c r="AC34" s="2265"/>
      <c r="AD34" s="2265"/>
      <c r="AE34" s="2265"/>
      <c r="AF34" s="327"/>
      <c r="AG34" s="2265" t="str">
        <f>IF(TITLE_DATE_PR_CHANGE="",IF(TITLE_DATE_PR="","",TITLE_DATE_PR),TITLE_DATE_PR_CHANGE)</f>
        <v>46141</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Исх.-ДГК/3294</v>
      </c>
      <c r="Y35" s="2252"/>
      <c r="Z35" s="2252"/>
      <c r="AA35" s="2252"/>
      <c r="AB35" s="2252"/>
      <c r="AC35" s="2252"/>
      <c r="AD35" s="2252"/>
      <c r="AE35" s="2252"/>
      <c r="AF35" s="327"/>
      <c r="AG35" s="2252" t="str">
        <f>IF(TITLE_NUMBER_PR_CHANGE="",IF(TITLE_NUMBER_PR="","",TITLE_NUMBER_PR),TITLE_NUMBER_PR_CHANGE)</f>
        <v>Исх.-ДГК/3294</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46141</v>
      </c>
      <c r="Y38" s="2265"/>
      <c r="Z38" s="2265"/>
      <c r="AA38" s="2265"/>
      <c r="AB38" s="2265"/>
      <c r="AC38" s="2265"/>
      <c r="AD38" s="2265"/>
      <c r="AE38" s="2265"/>
      <c r="AF38" s="327"/>
      <c r="AG38" s="2265" t="str">
        <f>IF(TITLE_DATE_PR_CHANGE="",IF(TITLE_DATE_PR="","",TITLE_DATE_PR),TITLE_DATE_PR_CHANGE)</f>
        <v>46141</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Исх.-ДГК/3294</v>
      </c>
      <c r="Y39" s="2252"/>
      <c r="Z39" s="2252"/>
      <c r="AA39" s="2252"/>
      <c r="AB39" s="2252"/>
      <c r="AC39" s="2252"/>
      <c r="AD39" s="2252"/>
      <c r="AE39" s="2252"/>
      <c r="AF39" s="327"/>
      <c r="AG39" s="2252" t="str">
        <f>IF(TITLE_NUMBER_PR_CHANGE="",IF(TITLE_NUMBER_PR="","",TITLE_NUMBER_PR),TITLE_NUMBER_PR_CHANGE)</f>
        <v>Исх.-ДГК/3294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87</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454</v>
      </c>
      <c r="Y44" s="2313" t="s">
        <v>455</v>
      </c>
      <c r="Z44" s="2313"/>
      <c r="AA44" s="2313"/>
      <c r="AB44" s="2313"/>
      <c r="AC44" s="2295" t="s">
        <v>436</v>
      </c>
      <c r="AD44" s="2612"/>
      <c r="AE44" s="2315"/>
      <c r="AF44" s="2279"/>
      <c r="AG44" s="2295" t="s">
        <v>454</v>
      </c>
      <c r="AH44" s="2313" t="s">
        <v>455</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446</v>
      </c>
      <c r="AD46" s="2322" t="s">
        <v>447</v>
      </c>
      <c r="AE46" s="2323"/>
      <c r="AF46" s="2279"/>
      <c r="AG46" s="2326"/>
      <c r="AH46" s="2319"/>
      <c r="AI46" s="2318" t="s">
        <v>458</v>
      </c>
      <c r="AJ46" s="2271" t="s">
        <v>459</v>
      </c>
      <c r="AK46" s="2272"/>
      <c r="AL46" s="2318" t="s">
        <v>446</v>
      </c>
      <c r="AM46" s="2322" t="s">
        <v>447</v>
      </c>
      <c r="AN46" s="2323"/>
      <c r="AO46" s="2279"/>
      <c r="AP46" s="2282"/>
      <c r="AQ46" s="2128"/>
      <c r="AW46" s="1156">
        <v>26</v>
      </c>
    </row>
    <row customHeight="1" ht="65.25">
      <c r="A47" s="1260"/>
      <c r="B47" s="1260" t="s">
        <v>133</v>
      </c>
      <c r="C47" s="1260" t="s">
        <v>134</v>
      </c>
      <c r="D47" s="1260" t="s">
        <v>135</v>
      </c>
      <c r="E47" s="1311" t="s">
        <v>437</v>
      </c>
      <c r="F47" s="1311" t="s">
        <v>438</v>
      </c>
      <c r="G47" s="1311" t="s">
        <v>439</v>
      </c>
      <c r="H47" s="1311" t="s">
        <v>440</v>
      </c>
      <c r="I47" s="1311" t="s">
        <v>441</v>
      </c>
      <c r="J47" s="1311" t="s">
        <v>442</v>
      </c>
      <c r="K47" s="1311" t="s">
        <v>443</v>
      </c>
      <c r="L47" s="1311" t="s">
        <v>460</v>
      </c>
      <c r="M47" s="1311" t="s">
        <v>418</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172</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121</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172</v>
      </c>
      <c r="B50" s="1268" t="s">
        <v>173</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172</v>
      </c>
      <c r="B51" s="1268" t="s">
        <v>173</v>
      </c>
      <c r="C51" s="1268" t="s">
        <v>174</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172</v>
      </c>
      <c r="B52" s="1268" t="s">
        <v>173</v>
      </c>
      <c r="C52" s="1268" t="s">
        <v>174</v>
      </c>
      <c r="D52" s="1268" t="s">
        <v>175</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172</v>
      </c>
      <c r="B53" s="1376" t="s">
        <v>173</v>
      </c>
      <c r="C53" s="1376" t="s">
        <v>174</v>
      </c>
      <c r="D53" s="1376" t="s">
        <v>175</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172</v>
      </c>
      <c r="B54" s="1268" t="s">
        <v>173</v>
      </c>
      <c r="C54" s="1268" t="s">
        <v>174</v>
      </c>
      <c r="D54" s="1268" t="s">
        <v>175</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172</v>
      </c>
      <c r="B55" s="1268" t="s">
        <v>173</v>
      </c>
      <c r="C55" s="1268" t="s">
        <v>174</v>
      </c>
      <c r="D55" s="1268" t="s">
        <v>175</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172</v>
      </c>
      <c r="B56" s="1268" t="s">
        <v>173</v>
      </c>
      <c r="C56" s="1268" t="s">
        <v>174</v>
      </c>
      <c r="D56" s="1268" t="s">
        <v>175</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172</v>
      </c>
      <c r="B57" s="1268" t="s">
        <v>173</v>
      </c>
      <c r="C57" s="1268" t="s">
        <v>174</v>
      </c>
      <c r="D57" s="1268" t="s">
        <v>175</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172</v>
      </c>
      <c r="B58" s="1268" t="s">
        <v>173</v>
      </c>
      <c r="C58" s="1268" t="s">
        <v>174</v>
      </c>
      <c r="D58" s="1268" t="s">
        <v>175</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172</v>
      </c>
      <c r="B59" s="1268" t="s">
        <v>173</v>
      </c>
      <c r="C59" s="1268" t="s">
        <v>174</v>
      </c>
      <c r="D59" s="1268" t="s">
        <v>175</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172</v>
      </c>
      <c r="B60" s="1268" t="s">
        <v>173</v>
      </c>
      <c r="C60" s="1268" t="s">
        <v>174</v>
      </c>
      <c r="D60" s="1268" t="s">
        <v>175</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172</v>
      </c>
      <c r="B61" s="1268" t="s">
        <v>173</v>
      </c>
      <c r="C61" s="1268" t="s">
        <v>174</v>
      </c>
      <c r="D61" s="1268" t="s">
        <v>175</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172</v>
      </c>
      <c r="B62" s="1376" t="s">
        <v>173</v>
      </c>
      <c r="C62" s="1376" t="s">
        <v>174</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172</v>
      </c>
      <c r="B63" s="1376" t="s">
        <v>173</v>
      </c>
      <c r="C63" s="1375"/>
      <c r="D63" s="1375"/>
      <c r="E63" s="2291"/>
      <c r="F63" s="2290"/>
      <c r="G63" s="1375"/>
      <c r="H63" s="1375"/>
      <c r="I63" s="1375"/>
      <c r="J63" s="1375"/>
      <c r="K63" s="1375"/>
      <c r="L63" s="1375"/>
      <c r="M63" s="1378"/>
      <c r="N63" s="1380"/>
      <c r="O63" s="1380"/>
      <c r="P63" s="352"/>
      <c r="Q63" s="1317"/>
      <c r="R63" s="1318"/>
      <c r="S63" s="1317"/>
      <c r="T63" s="1317"/>
      <c r="U63" s="1323"/>
      <c r="V63" s="1326" t="s">
        <v>253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172</v>
      </c>
      <c r="B64" s="1376"/>
      <c r="C64" s="1376"/>
      <c r="D64" s="1376"/>
      <c r="E64" s="2290"/>
      <c r="F64" s="1376"/>
      <c r="G64" s="1376"/>
      <c r="H64" s="1376"/>
      <c r="I64" s="1376"/>
      <c r="J64" s="1376"/>
      <c r="K64" s="1376"/>
      <c r="L64" s="1376"/>
      <c r="M64" s="1382"/>
      <c r="N64" s="1380"/>
      <c r="O64" s="1380"/>
      <c r="P64" s="352"/>
      <c r="Q64" s="381"/>
      <c r="R64" s="1345"/>
      <c r="S64" s="381"/>
      <c r="T64" s="381"/>
      <c r="U64" s="1323"/>
      <c r="V64" s="1326" t="s">
        <v>254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0C0F15-06D7-1264-D48B-0.5BD231F5}" mc:Ignorable="x14ac xr xr2 xr3">
  <sheetPr>
    <tabColor rgb="FFCCCCFF"/>
  </sheetPr>
  <dimension ref="A1:Q79"/>
  <sheetViews>
    <sheetView topLeftCell="C1" showGridLines="0" zoomScale="90" workbookViewId="0" tabSelected="1">
      <selection activeCell="I78" sqref="I7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46141</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375F0DE-4CA2-AF5F-A905-0.3DC24263}"/>
    <hyperlink ref="H17" location="Титульный!H9" display="Как заполнить?" tooltip="Помощь по работе с полями отчётной формы" xr:uid="{A307D444-90ED-DD2D-730F-0.1638D62C}"/>
    <hyperlink ref="H39" location="Титульный!H9" display="Как заполнить?" tooltip="Помощь по работе с полями отчётной формы" xr:uid="{139E3F33-29C6-67E5-EE79-0.50D9C6E4}"/>
    <hyperlink ref="H62" location="Титульный!H9" display="Как заполнить?" tooltip="Помощь по работе с полями отчётной формы" xr:uid="{63FCACEE-6793-DF24-BA18-0.1F5BD713}"/>
    <hyperlink ref="F70" r:id="rId4" xr:uid="{C73C945F-973D-952C-BF7A-0.7F28E5E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4B907-C4F5-3AF2-D2D3-0.4FFAD95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121</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468</v>
      </c>
      <c r="AE23" s="1508" t="s">
        <v>469</v>
      </c>
      <c r="AF23" s="1508" t="s">
        <v>468</v>
      </c>
      <c r="AI23" s="1508" t="s">
        <v>470</v>
      </c>
      <c r="AJ23" s="1508" t="s">
        <v>468</v>
      </c>
      <c r="AM23" s="1508" t="s">
        <v>471</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 СП "Биробиджанская ТЭЦ"</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46141</v>
      </c>
      <c r="W31" s="2265"/>
      <c r="X31" s="2265"/>
      <c r="Y31" s="2265"/>
      <c r="Z31" s="2265"/>
      <c r="AA31" s="327"/>
      <c r="AB31" s="2265" t="str">
        <f>IF(TITLE_DATE_PR_CHANGE="",IF(TITLE_DATE_PR="","",TITLE_DATE_PR),TITLE_DATE_PR_CHANGE)</f>
        <v>46141</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Исх.-ДГК/3294</v>
      </c>
      <c r="W32" s="2252"/>
      <c r="X32" s="2252"/>
      <c r="Y32" s="2252"/>
      <c r="Z32" s="2252"/>
      <c r="AA32" s="327"/>
      <c r="AB32" s="2252" t="str">
        <f>IF(TITLE_NUMBER_PR_CHANGE="",IF(TITLE_NUMBER_PR="","",TITLE_NUMBER_PR),TITLE_NUMBER_PR_CHANGE)</f>
        <v>Исх.-ДГК/3294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46141</v>
      </c>
      <c r="W35" s="2265"/>
      <c r="X35" s="2265"/>
      <c r="Y35" s="2265"/>
      <c r="Z35" s="2265"/>
      <c r="AA35" s="327"/>
      <c r="AB35" s="2265" t="str">
        <f>IF(TITLE_DATE_PR_CHANGE="",IF(TITLE_DATE_PR="","",TITLE_DATE_PR),TITLE_DATE_PR_CHANGE)</f>
        <v>46141</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Исх.-ДГК/3294</v>
      </c>
      <c r="W36" s="2252"/>
      <c r="X36" s="2252"/>
      <c r="Y36" s="2252"/>
      <c r="Z36" s="2252"/>
      <c r="AA36" s="327"/>
      <c r="AB36" s="2252" t="str">
        <f>IF(TITLE_NUMBER_PR_CHANGE="",IF(TITLE_NUMBER_PR="","",TITLE_NUMBER_PR),TITLE_NUMBER_PR_CHANGE)</f>
        <v>Исх.-ДГК/3294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87</v>
      </c>
      <c r="T40" s="2210" t="s">
        <v>472</v>
      </c>
      <c r="U40" s="302"/>
      <c r="V40" s="2276"/>
      <c r="W40" s="2276"/>
      <c r="X40" s="2276"/>
      <c r="Y40" s="2276"/>
      <c r="Z40" s="2277"/>
      <c r="AA40" s="2337" t="s">
        <v>430</v>
      </c>
      <c r="AB40" s="2329" t="s">
        <v>473</v>
      </c>
      <c r="AC40" s="2292"/>
      <c r="AD40" s="2292"/>
      <c r="AE40" s="2330"/>
      <c r="AF40" s="2292" t="s">
        <v>474</v>
      </c>
      <c r="AG40" s="2292"/>
      <c r="AH40" s="2292"/>
      <c r="AI40" s="2330"/>
      <c r="AJ40" s="2329" t="s">
        <v>475</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476</v>
      </c>
      <c r="W41" s="2128"/>
      <c r="X41" s="2295" t="s">
        <v>436</v>
      </c>
      <c r="Y41" s="2314"/>
      <c r="Z41" s="2315"/>
      <c r="AA41" s="2338"/>
      <c r="AB41" s="2331"/>
      <c r="AC41" s="2332"/>
      <c r="AD41" s="2332"/>
      <c r="AE41" s="2333"/>
      <c r="AF41" s="2332"/>
      <c r="AG41" s="2332"/>
      <c r="AH41" s="2332"/>
      <c r="AI41" s="2333"/>
      <c r="AJ41" s="2331"/>
      <c r="AK41" s="2332"/>
      <c r="AL41" s="2332"/>
      <c r="AM41" s="2332"/>
      <c r="AN41" s="2128" t="s">
        <v>476</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133</v>
      </c>
      <c r="C43" s="1371" t="s">
        <v>134</v>
      </c>
      <c r="D43" s="1371" t="s">
        <v>135</v>
      </c>
      <c r="E43" s="1365" t="s">
        <v>437</v>
      </c>
      <c r="F43" s="1365" t="s">
        <v>438</v>
      </c>
      <c r="G43" s="1365" t="s">
        <v>439</v>
      </c>
      <c r="H43" s="1365" t="s">
        <v>440</v>
      </c>
      <c r="I43" s="1365" t="s">
        <v>441</v>
      </c>
      <c r="J43" s="1365" t="s">
        <v>442</v>
      </c>
      <c r="K43" s="1365" t="s">
        <v>443</v>
      </c>
      <c r="L43" s="1365" t="s">
        <v>418</v>
      </c>
      <c r="Q43" s="292"/>
      <c r="R43" s="377"/>
      <c r="S43" s="2274"/>
      <c r="T43" s="2210"/>
      <c r="U43" s="303"/>
      <c r="V43" s="1331" t="s">
        <v>477</v>
      </c>
      <c r="W43" s="1331" t="s">
        <v>478</v>
      </c>
      <c r="X43" s="1339" t="s">
        <v>446</v>
      </c>
      <c r="Y43" s="2271" t="s">
        <v>447</v>
      </c>
      <c r="Z43" s="2272"/>
      <c r="AA43" s="2339"/>
      <c r="AB43" s="2334"/>
      <c r="AC43" s="2335"/>
      <c r="AD43" s="2335"/>
      <c r="AE43" s="2336"/>
      <c r="AF43" s="2335"/>
      <c r="AG43" s="2335"/>
      <c r="AH43" s="2335"/>
      <c r="AI43" s="2336"/>
      <c r="AJ43" s="2334"/>
      <c r="AK43" s="2335"/>
      <c r="AL43" s="2335"/>
      <c r="AM43" s="2336"/>
      <c r="AN43" s="1861" t="s">
        <v>477</v>
      </c>
      <c r="AO43" s="1861" t="s">
        <v>478</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196</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121</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196</v>
      </c>
      <c r="B46" s="1364" t="s">
        <v>197</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196</v>
      </c>
      <c r="B47" s="1364" t="s">
        <v>197</v>
      </c>
      <c r="C47" s="1364" t="s">
        <v>198</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196</v>
      </c>
      <c r="B48" s="1364" t="s">
        <v>197</v>
      </c>
      <c r="C48" s="1364" t="s">
        <v>198</v>
      </c>
      <c r="D48" s="1364" t="s">
        <v>199</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196</v>
      </c>
      <c r="B49" s="1344" t="s">
        <v>197</v>
      </c>
      <c r="C49" s="1344" t="s">
        <v>198</v>
      </c>
      <c r="D49" s="1344" t="s">
        <v>199</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196</v>
      </c>
      <c r="B50" s="1344" t="s">
        <v>197</v>
      </c>
      <c r="C50" s="1344" t="s">
        <v>198</v>
      </c>
      <c r="D50" s="1344" t="s">
        <v>199</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196</v>
      </c>
      <c r="B51" s="1364" t="s">
        <v>197</v>
      </c>
      <c r="C51" s="1364" t="s">
        <v>198</v>
      </c>
      <c r="D51" s="1364" t="s">
        <v>199</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196</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196</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196</v>
      </c>
      <c r="B54" s="1364" t="s">
        <v>197</v>
      </c>
      <c r="C54" s="1364" t="s">
        <v>198</v>
      </c>
      <c r="D54" s="1364" t="s">
        <v>199</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196</v>
      </c>
      <c r="B55" s="1364" t="s">
        <v>197</v>
      </c>
      <c r="C55" s="1364" t="s">
        <v>198</v>
      </c>
      <c r="D55" s="1364" t="s">
        <v>199</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196</v>
      </c>
      <c r="B56" s="1344" t="s">
        <v>197</v>
      </c>
      <c r="C56" s="1344" t="s">
        <v>198</v>
      </c>
      <c r="D56" s="1344" t="s">
        <v>199</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196</v>
      </c>
      <c r="B57" s="1344" t="s">
        <v>197</v>
      </c>
      <c r="C57" s="1344" t="s">
        <v>198</v>
      </c>
      <c r="D57" s="1344" t="s">
        <v>199</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196</v>
      </c>
      <c r="B58" s="1344" t="s">
        <v>197</v>
      </c>
      <c r="C58" s="1344" t="s">
        <v>198</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196</v>
      </c>
      <c r="B59" s="1344" t="s">
        <v>197</v>
      </c>
      <c r="C59" s="1315"/>
      <c r="D59" s="1315"/>
      <c r="E59" s="2260"/>
      <c r="F59" s="2259"/>
      <c r="G59" s="1315"/>
      <c r="H59" s="1315"/>
      <c r="I59" s="1315"/>
      <c r="J59" s="1315"/>
      <c r="K59" s="1315"/>
      <c r="L59" s="1340"/>
      <c r="M59" s="1322"/>
      <c r="N59" s="1322"/>
      <c r="P59" s="1317"/>
      <c r="Q59" s="1318"/>
      <c r="R59" s="1317"/>
      <c r="S59" s="1323"/>
      <c r="T59" s="1326" t="s">
        <v>253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196</v>
      </c>
      <c r="B60" s="1344"/>
      <c r="C60" s="1344"/>
      <c r="D60" s="1344"/>
      <c r="E60" s="2260"/>
      <c r="F60" s="1344"/>
      <c r="G60" s="1344"/>
      <c r="H60" s="1344"/>
      <c r="I60" s="1344"/>
      <c r="J60" s="1344"/>
      <c r="K60" s="1344"/>
      <c r="L60" s="1347"/>
      <c r="M60" s="1322"/>
      <c r="N60" s="1322"/>
      <c r="O60" s="519"/>
      <c r="P60" s="381"/>
      <c r="Q60" s="1345"/>
      <c r="R60" s="381"/>
      <c r="S60" s="1323"/>
      <c r="T60" s="1326" t="s">
        <v>254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196</v>
      </c>
      <c r="B61" s="1344"/>
      <c r="C61" s="1344"/>
      <c r="D61" s="1344"/>
      <c r="E61" s="2259"/>
      <c r="F61" s="1344"/>
      <c r="G61" s="1344"/>
      <c r="H61" s="1344"/>
      <c r="I61" s="1344"/>
      <c r="J61" s="1344"/>
      <c r="K61" s="1344"/>
      <c r="L61" s="1347"/>
      <c r="M61" s="1322"/>
      <c r="N61" s="1322"/>
      <c r="O61" s="519"/>
      <c r="P61" s="381"/>
      <c r="Q61" s="1345"/>
      <c r="R61" s="381"/>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264AF-574D-2D03-51A1-0.ADAE69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327"/>
      <c r="AC29" s="2252" t="str">
        <f>IF(TITLE_NUMBER_PR_CHANGE="",IF(TITLE_NUMBER_PR="","",TITLE_NUMBER_PR),TITLE_NUMBER_PR_CHANGE)</f>
        <v>Исх.-ДГК/3294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327"/>
      <c r="AC33" s="2252" t="str">
        <f>IF(TITLE_NUMBER_PR_CHANGE="",IF(TITLE_NUMBER_PR="","",TITLE_NUMBER_PR),TITLE_NUMBER_PR_CHANGE)</f>
        <v>Исх.-ДГК/3294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488</v>
      </c>
      <c r="W38" s="2263" t="s">
        <v>435</v>
      </c>
      <c r="X38" s="2264"/>
      <c r="Y38" s="2263" t="s">
        <v>436</v>
      </c>
      <c r="Z38" s="2270"/>
      <c r="AA38" s="2264"/>
      <c r="AB38" s="2279"/>
      <c r="AC38" s="1353" t="s">
        <v>488</v>
      </c>
      <c r="AD38" s="2263" t="s">
        <v>435</v>
      </c>
      <c r="AE38" s="2264"/>
      <c r="AF38" s="2263" t="s">
        <v>436</v>
      </c>
      <c r="AG38" s="2270"/>
      <c r="AH38" s="2264"/>
      <c r="AI38" s="2279"/>
      <c r="AJ38" s="2282"/>
      <c r="AK38" s="2128"/>
      <c r="AQ38" s="1156">
        <v>34</v>
      </c>
    </row>
    <row customHeight="1" ht="35.699999999999996">
      <c r="A39" s="1371"/>
      <c r="B39" s="1371" t="s">
        <v>133</v>
      </c>
      <c r="C39" s="1371" t="s">
        <v>134</v>
      </c>
      <c r="D39" s="1371" t="s">
        <v>135</v>
      </c>
      <c r="E39" s="1365" t="s">
        <v>437</v>
      </c>
      <c r="F39" s="1365" t="s">
        <v>438</v>
      </c>
      <c r="G39" s="1365" t="s">
        <v>439</v>
      </c>
      <c r="H39" s="1365"/>
      <c r="I39" s="1365" t="s">
        <v>489</v>
      </c>
      <c r="J39" s="1365" t="s">
        <v>442</v>
      </c>
      <c r="K39" s="1365" t="s">
        <v>490</v>
      </c>
      <c r="L39" s="1365" t="s">
        <v>418</v>
      </c>
      <c r="Q39" s="377"/>
      <c r="R39" s="377"/>
      <c r="S39" s="2274"/>
      <c r="T39" s="2210"/>
      <c r="U39" s="303"/>
      <c r="V39" s="1353" t="s">
        <v>491</v>
      </c>
      <c r="W39" s="1223" t="s">
        <v>492</v>
      </c>
      <c r="X39" s="1223" t="s">
        <v>493</v>
      </c>
      <c r="Y39" s="1358" t="s">
        <v>446</v>
      </c>
      <c r="Z39" s="2271" t="s">
        <v>447</v>
      </c>
      <c r="AA39" s="2272"/>
      <c r="AB39" s="2280"/>
      <c r="AC39" s="1353" t="s">
        <v>491</v>
      </c>
      <c r="AD39" s="1223" t="s">
        <v>492</v>
      </c>
      <c r="AE39" s="1223" t="s">
        <v>493</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222</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222</v>
      </c>
      <c r="B42" s="1364" t="s">
        <v>223</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222</v>
      </c>
      <c r="B43" s="1364" t="s">
        <v>223</v>
      </c>
      <c r="C43" s="1364" t="s">
        <v>224</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222</v>
      </c>
      <c r="B44" s="1364" t="s">
        <v>223</v>
      </c>
      <c r="C44" s="1364" t="s">
        <v>224</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222</v>
      </c>
      <c r="B45" s="1364" t="s">
        <v>223</v>
      </c>
      <c r="C45" s="1364" t="s">
        <v>224</v>
      </c>
      <c r="D45" s="1364" t="s">
        <v>494</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222</v>
      </c>
      <c r="B46" s="1364" t="s">
        <v>223</v>
      </c>
      <c r="C46" s="1364" t="s">
        <v>224</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222</v>
      </c>
      <c r="B47" s="1364" t="s">
        <v>223</v>
      </c>
      <c r="C47" s="1364" t="s">
        <v>224</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222</v>
      </c>
      <c r="B48" s="1364" t="s">
        <v>223</v>
      </c>
      <c r="C48" s="1364" t="s">
        <v>224</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222</v>
      </c>
      <c r="B49" s="1364" t="s">
        <v>223</v>
      </c>
      <c r="C49" s="1364" t="s">
        <v>224</v>
      </c>
      <c r="D49" s="1364" t="s">
        <v>494</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222</v>
      </c>
      <c r="B50" s="1364" t="s">
        <v>223</v>
      </c>
      <c r="C50" s="1364" t="s">
        <v>224</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222</v>
      </c>
      <c r="B51" s="1344" t="s">
        <v>223</v>
      </c>
      <c r="C51" s="1315"/>
      <c r="D51" s="1315"/>
      <c r="E51" s="2260"/>
      <c r="F51" s="2259"/>
      <c r="G51" s="1315"/>
      <c r="H51" s="1315"/>
      <c r="I51" s="1315"/>
      <c r="J51" s="1315"/>
      <c r="K51" s="1315"/>
      <c r="L51" s="1427"/>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222</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21AED-D903-0CCB-4FB4-0.328DF3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327"/>
      <c r="AC29" s="2252" t="str">
        <f>IF(TITLE_NUMBER_PR_CHANGE="",IF(TITLE_NUMBER_PR="","",TITLE_NUMBER_PR),TITLE_NUMBER_PR_CHANGE)</f>
        <v>Исх.-ДГК/3294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327"/>
      <c r="AC33" s="2252" t="str">
        <f>IF(TITLE_NUMBER_PR_CHANGE="",IF(TITLE_NUMBER_PR="","",TITLE_NUMBER_PR),TITLE_NUMBER_PR_CHANGE)</f>
        <v>Исх.-ДГК/3294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133</v>
      </c>
      <c r="C39" s="1371" t="s">
        <v>134</v>
      </c>
      <c r="D39" s="1371" t="s">
        <v>135</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227</v>
      </c>
      <c r="B42" s="1364" t="s">
        <v>228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227</v>
      </c>
      <c r="B43" s="1364" t="s">
        <v>228</v>
      </c>
      <c r="C43" s="1364" t="s">
        <v>229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227</v>
      </c>
      <c r="B44" s="1364" t="s">
        <v>228</v>
      </c>
      <c r="C44" s="1364" t="s">
        <v>229</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227</v>
      </c>
      <c r="B45" s="1364" t="s">
        <v>228</v>
      </c>
      <c r="C45" s="1364" t="s">
        <v>229</v>
      </c>
      <c r="D45" s="1364" t="s">
        <v>495</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227</v>
      </c>
      <c r="B46" s="1364" t="s">
        <v>228</v>
      </c>
      <c r="C46" s="1364" t="s">
        <v>229</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227</v>
      </c>
      <c r="B47" s="1364" t="s">
        <v>228</v>
      </c>
      <c r="C47" s="1364" t="s">
        <v>229</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227</v>
      </c>
      <c r="B48" s="1364" t="s">
        <v>228</v>
      </c>
      <c r="C48" s="1364" t="s">
        <v>229</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227</v>
      </c>
      <c r="B49" s="1364" t="s">
        <v>228</v>
      </c>
      <c r="C49" s="1364" t="s">
        <v>229</v>
      </c>
      <c r="D49" s="1364" t="s">
        <v>495</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227</v>
      </c>
      <c r="B50" s="1364" t="s">
        <v>228</v>
      </c>
      <c r="C50" s="1364" t="s">
        <v>229</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227</v>
      </c>
      <c r="B51" s="1344" t="s">
        <v>228</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227</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D52DC-F4B8-F7DA-05C4-0.1625CF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327"/>
      <c r="AC29" s="2252" t="str">
        <f>IF(TITLE_NUMBER_PR_CHANGE="",IF(TITLE_NUMBER_PR="","",TITLE_NUMBER_PR),TITLE_NUMBER_PR_CHANGE)</f>
        <v>Исх.-ДГК/3294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327"/>
      <c r="AC33" s="2252" t="str">
        <f>IF(TITLE_NUMBER_PR_CHANGE="",IF(TITLE_NUMBER_PR="","",TITLE_NUMBER_PR),TITLE_NUMBER_PR_CHANGE)</f>
        <v>Исх.-ДГК/3294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133</v>
      </c>
      <c r="C39" s="1371" t="s">
        <v>134</v>
      </c>
      <c r="D39" s="1371" t="s">
        <v>135</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232</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232</v>
      </c>
      <c r="B42" s="1364" t="s">
        <v>233</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232</v>
      </c>
      <c r="B43" s="1364" t="s">
        <v>233</v>
      </c>
      <c r="C43" s="1364" t="s">
        <v>234</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232</v>
      </c>
      <c r="B44" s="1364" t="s">
        <v>233</v>
      </c>
      <c r="C44" s="1364" t="s">
        <v>234</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232</v>
      </c>
      <c r="B45" s="1364" t="s">
        <v>233</v>
      </c>
      <c r="C45" s="1364" t="s">
        <v>234</v>
      </c>
      <c r="D45" s="1364" t="s">
        <v>496</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232</v>
      </c>
      <c r="B46" s="1364" t="s">
        <v>233</v>
      </c>
      <c r="C46" s="1364" t="s">
        <v>234</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232</v>
      </c>
      <c r="B47" s="1364" t="s">
        <v>233</v>
      </c>
      <c r="C47" s="1364" t="s">
        <v>234</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232</v>
      </c>
      <c r="B48" s="1364" t="s">
        <v>233</v>
      </c>
      <c r="C48" s="1364" t="s">
        <v>234</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232</v>
      </c>
      <c r="B49" s="1364" t="s">
        <v>233</v>
      </c>
      <c r="C49" s="1364" t="s">
        <v>234</v>
      </c>
      <c r="D49" s="1364" t="s">
        <v>496</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232</v>
      </c>
      <c r="B50" s="1364" t="s">
        <v>233</v>
      </c>
      <c r="C50" s="1364" t="s">
        <v>234</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232</v>
      </c>
      <c r="B51" s="1344" t="s">
        <v>233</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232</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0AEA-47DD-E11B-1B76-0.67272D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327"/>
      <c r="AC29" s="2252" t="str">
        <f>IF(TITLE_NUMBER_PR_CHANGE="",IF(TITLE_NUMBER_PR="","",TITLE_NUMBER_PR),TITLE_NUMBER_PR_CHANGE)</f>
        <v>Исх.-ДГК/3294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327"/>
      <c r="AC33" s="2252" t="str">
        <f>IF(TITLE_NUMBER_PR_CHANGE="",IF(TITLE_NUMBER_PR="","",TITLE_NUMBER_PR),TITLE_NUMBER_PR_CHANGE)</f>
        <v>Исх.-ДГК/3294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133</v>
      </c>
      <c r="C39" s="1371" t="s">
        <v>134</v>
      </c>
      <c r="D39" s="1371" t="s">
        <v>135</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237</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237</v>
      </c>
      <c r="B42" s="1364" t="s">
        <v>238</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237</v>
      </c>
      <c r="B43" s="1364" t="s">
        <v>238</v>
      </c>
      <c r="C43" s="1364" t="s">
        <v>239</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237</v>
      </c>
      <c r="B44" s="1364" t="s">
        <v>238</v>
      </c>
      <c r="C44" s="1364" t="s">
        <v>239</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237</v>
      </c>
      <c r="B45" s="1364" t="s">
        <v>238</v>
      </c>
      <c r="C45" s="1364" t="s">
        <v>239</v>
      </c>
      <c r="D45" s="1364" t="s">
        <v>497</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237</v>
      </c>
      <c r="B46" s="1364" t="s">
        <v>238</v>
      </c>
      <c r="C46" s="1364" t="s">
        <v>239</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237</v>
      </c>
      <c r="B47" s="1364" t="s">
        <v>238</v>
      </c>
      <c r="C47" s="1364" t="s">
        <v>239</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237</v>
      </c>
      <c r="B48" s="1364" t="s">
        <v>238</v>
      </c>
      <c r="C48" s="1364" t="s">
        <v>239</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237</v>
      </c>
      <c r="B49" s="1364" t="s">
        <v>238</v>
      </c>
      <c r="C49" s="1364" t="s">
        <v>239</v>
      </c>
      <c r="D49" s="1364" t="s">
        <v>497</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237</v>
      </c>
      <c r="B50" s="1364" t="s">
        <v>238</v>
      </c>
      <c r="C50" s="1364" t="s">
        <v>239</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237</v>
      </c>
      <c r="B51" s="1344" t="s">
        <v>238</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237</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0923D9-9B1F-FA88-76B1-0.475F229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121</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469</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46141</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Исх.-ДГК/3294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46141</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Исх.-ДГК/3294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87</v>
      </c>
      <c r="T37" s="2210" t="s">
        <v>498</v>
      </c>
      <c r="U37" s="338"/>
      <c r="V37" s="2276"/>
      <c r="W37" s="2276"/>
      <c r="X37" s="2276"/>
      <c r="Y37" s="2276"/>
      <c r="Z37" s="2276"/>
      <c r="AA37" s="2210" t="s">
        <v>430</v>
      </c>
      <c r="AB37" s="2209" t="s">
        <v>499</v>
      </c>
      <c r="AC37" s="2209" t="s">
        <v>473</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476</v>
      </c>
      <c r="W38" s="2128"/>
      <c r="X38" s="2295" t="s">
        <v>436</v>
      </c>
      <c r="Y38" s="2314"/>
      <c r="Z38" s="2314"/>
      <c r="AA38" s="2210"/>
      <c r="AB38" s="2209"/>
      <c r="AC38" s="2209"/>
      <c r="AD38" s="2104" t="s">
        <v>476</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133</v>
      </c>
      <c r="C40" s="1267" t="s">
        <v>134</v>
      </c>
      <c r="D40" s="1267" t="s">
        <v>135</v>
      </c>
      <c r="E40" s="1311" t="s">
        <v>437</v>
      </c>
      <c r="F40" s="1311" t="s">
        <v>438</v>
      </c>
      <c r="G40" s="1311" t="s">
        <v>439</v>
      </c>
      <c r="H40" s="1311" t="s">
        <v>440</v>
      </c>
      <c r="I40" s="1311" t="s">
        <v>441</v>
      </c>
      <c r="J40" s="1311" t="s">
        <v>442</v>
      </c>
      <c r="K40" s="1311" t="s">
        <v>443</v>
      </c>
      <c r="L40" s="1311" t="s">
        <v>418</v>
      </c>
      <c r="Q40" s="292"/>
      <c r="R40" s="377"/>
      <c r="S40" s="2274"/>
      <c r="T40" s="2210"/>
      <c r="U40" s="303"/>
      <c r="V40" s="1951" t="s">
        <v>477</v>
      </c>
      <c r="W40" s="1951" t="s">
        <v>478</v>
      </c>
      <c r="X40" s="1939" t="s">
        <v>446</v>
      </c>
      <c r="Y40" s="2271" t="s">
        <v>447</v>
      </c>
      <c r="Z40" s="2321"/>
      <c r="AA40" s="2210"/>
      <c r="AB40" s="2209"/>
      <c r="AC40" s="2209"/>
      <c r="AD40" s="1969" t="s">
        <v>477</v>
      </c>
      <c r="AE40" s="1960" t="s">
        <v>478</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202</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121</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202</v>
      </c>
      <c r="B43" s="1268" t="s">
        <v>203</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202</v>
      </c>
      <c r="B44" s="1268" t="s">
        <v>203</v>
      </c>
      <c r="C44" s="1268" t="s">
        <v>204</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202</v>
      </c>
      <c r="B45" s="1268" t="s">
        <v>203</v>
      </c>
      <c r="C45" s="1268" t="s">
        <v>204</v>
      </c>
      <c r="D45" s="1268" t="s">
        <v>205</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202</v>
      </c>
      <c r="B46" s="1376" t="s">
        <v>203</v>
      </c>
      <c r="C46" s="1376" t="s">
        <v>204</v>
      </c>
      <c r="D46" s="1376" t="s">
        <v>205</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202</v>
      </c>
      <c r="B47" s="1376" t="s">
        <v>203</v>
      </c>
      <c r="C47" s="1376" t="s">
        <v>204</v>
      </c>
      <c r="D47" s="1376" t="s">
        <v>205</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202</v>
      </c>
      <c r="B48" s="1268" t="s">
        <v>203</v>
      </c>
      <c r="C48" s="1268" t="s">
        <v>204</v>
      </c>
      <c r="D48" s="1268" t="s">
        <v>205</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202</v>
      </c>
      <c r="B49" s="1268" t="s">
        <v>203</v>
      </c>
      <c r="C49" s="1268" t="s">
        <v>204</v>
      </c>
      <c r="D49" s="1268" t="s">
        <v>205</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202</v>
      </c>
      <c r="B50" s="1376" t="s">
        <v>203</v>
      </c>
      <c r="C50" s="1376" t="s">
        <v>204</v>
      </c>
      <c r="D50" s="1376" t="s">
        <v>205</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202</v>
      </c>
      <c r="B51" s="1376" t="s">
        <v>203</v>
      </c>
      <c r="C51" s="1376" t="s">
        <v>204</v>
      </c>
      <c r="D51" s="1376" t="s">
        <v>205</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202</v>
      </c>
      <c r="B52" s="1376" t="s">
        <v>203</v>
      </c>
      <c r="C52" s="1376" t="s">
        <v>204</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202</v>
      </c>
      <c r="B53" s="1376" t="s">
        <v>203</v>
      </c>
      <c r="C53" s="1375"/>
      <c r="D53" s="1375"/>
      <c r="E53" s="2291"/>
      <c r="F53" s="2290"/>
      <c r="G53" s="1375"/>
      <c r="H53" s="1375"/>
      <c r="I53" s="1375"/>
      <c r="J53" s="1375"/>
      <c r="K53" s="1375"/>
      <c r="L53" s="1378"/>
      <c r="M53" s="1380"/>
      <c r="N53" s="1380"/>
      <c r="O53" s="35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202</v>
      </c>
      <c r="B54" s="1376"/>
      <c r="C54" s="1376"/>
      <c r="D54" s="1376"/>
      <c r="E54" s="2291"/>
      <c r="F54" s="1376"/>
      <c r="G54" s="1376"/>
      <c r="H54" s="1376"/>
      <c r="I54" s="1376"/>
      <c r="J54" s="1376"/>
      <c r="K54" s="1376"/>
      <c r="L54" s="1382"/>
      <c r="M54" s="1380"/>
      <c r="N54" s="1380"/>
      <c r="O54" s="352"/>
      <c r="P54" s="381"/>
      <c r="Q54" s="1345"/>
      <c r="R54" s="381"/>
      <c r="S54" s="1323"/>
      <c r="T54" s="1326" t="s">
        <v>254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202</v>
      </c>
      <c r="B55" s="1376"/>
      <c r="C55" s="1376"/>
      <c r="D55" s="1376"/>
      <c r="E55" s="2290"/>
      <c r="F55" s="1376"/>
      <c r="G55" s="1376"/>
      <c r="H55" s="1376"/>
      <c r="I55" s="1376"/>
      <c r="J55" s="1376"/>
      <c r="K55" s="1376"/>
      <c r="L55" s="1382"/>
      <c r="M55" s="1380"/>
      <c r="N55" s="1380"/>
      <c r="O55" s="352"/>
      <c r="P55" s="381"/>
      <c r="Q55" s="1345"/>
      <c r="R55" s="381"/>
      <c r="S55" s="1323"/>
      <c r="T55" s="1326" t="s">
        <v>254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073D3-7D07-557B-5788-0.FB6C04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Исх.-ДГК/3294</v>
      </c>
      <c r="W33" s="2252"/>
      <c r="X33" s="2252"/>
      <c r="Y33" s="2252"/>
      <c r="Z33" s="2252"/>
      <c r="AA33" s="2252"/>
      <c r="AB33" s="2252"/>
      <c r="AC33" s="327"/>
      <c r="AD33" s="2252" t="str">
        <f>IF(TITLE_NUMBER_PR_CHANGE="",IF(TITLE_NUMBER_PR="","",TITLE_NUMBER_PR),TITLE_NUMBER_PR_CHANGE)</f>
        <v>Исх.-ДГК/3294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Исх.-ДГК/3294</v>
      </c>
      <c r="W37" s="2252"/>
      <c r="X37" s="2252"/>
      <c r="Y37" s="2252"/>
      <c r="Z37" s="2252"/>
      <c r="AA37" s="2252"/>
      <c r="AB37" s="2252"/>
      <c r="AC37" s="327"/>
      <c r="AD37" s="2252" t="str">
        <f>IF(TITLE_NUMBER_PR_CHANGE="",IF(TITLE_NUMBER_PR="","",TITLE_NUMBER_PR),TITLE_NUMBER_PR_CHANGE)</f>
        <v>Исх.-ДГК/3294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437</v>
      </c>
      <c r="F44" s="1365" t="s">
        <v>438</v>
      </c>
      <c r="G44" s="1365" t="s">
        <v>439</v>
      </c>
      <c r="H44" s="1365" t="s">
        <v>440</v>
      </c>
      <c r="I44" s="1365" t="s">
        <v>441</v>
      </c>
      <c r="J44" s="1365" t="s">
        <v>442</v>
      </c>
      <c r="K44" s="1365" t="s">
        <v>443</v>
      </c>
      <c r="L44" s="1365" t="s">
        <v>418</v>
      </c>
      <c r="Q44" s="292"/>
      <c r="R44" s="377"/>
      <c r="S44" s="2274"/>
      <c r="T44" s="2210"/>
      <c r="U44" s="303"/>
      <c r="V44" s="1449" t="s">
        <v>477</v>
      </c>
      <c r="W44" s="1449" t="s">
        <v>478</v>
      </c>
      <c r="X44" s="1449" t="s">
        <v>477</v>
      </c>
      <c r="Y44" s="1449" t="s">
        <v>478</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242</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242</v>
      </c>
      <c r="B47" s="1364" t="s">
        <v>243</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242</v>
      </c>
      <c r="B48" s="1364" t="s">
        <v>243</v>
      </c>
      <c r="C48" s="1364" t="s">
        <v>244</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242</v>
      </c>
      <c r="B49" s="1344" t="s">
        <v>243</v>
      </c>
      <c r="C49" s="1344" t="s">
        <v>244</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242</v>
      </c>
      <c r="B50" s="1344" t="s">
        <v>243</v>
      </c>
      <c r="C50" s="1344" t="s">
        <v>244</v>
      </c>
      <c r="D50" s="1344" t="s">
        <v>514</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242</v>
      </c>
      <c r="B51" s="1344" t="s">
        <v>243</v>
      </c>
      <c r="C51" s="1344" t="s">
        <v>244</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242</v>
      </c>
      <c r="B52" s="1364" t="s">
        <v>243</v>
      </c>
      <c r="C52" s="1364" t="s">
        <v>244</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242</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242</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242</v>
      </c>
      <c r="B56" s="1364" t="s">
        <v>243</v>
      </c>
      <c r="C56" s="1364" t="s">
        <v>244</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242</v>
      </c>
      <c r="B57" s="1364" t="s">
        <v>243</v>
      </c>
      <c r="C57" s="1364" t="s">
        <v>244</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242</v>
      </c>
      <c r="B58" s="1344" t="s">
        <v>243</v>
      </c>
      <c r="C58" s="1344" t="s">
        <v>244</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242</v>
      </c>
      <c r="B59" s="1344" t="s">
        <v>243</v>
      </c>
      <c r="C59" s="1344" t="s">
        <v>244</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242</v>
      </c>
      <c r="B60" s="1344" t="s">
        <v>243</v>
      </c>
      <c r="C60" s="1344" t="s">
        <v>244</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242</v>
      </c>
      <c r="B61" s="1344" t="s">
        <v>243</v>
      </c>
      <c r="C61" s="1315"/>
      <c r="D61" s="1315"/>
      <c r="E61" s="2260"/>
      <c r="F61" s="2259"/>
      <c r="G61" s="1315"/>
      <c r="H61" s="1315"/>
      <c r="I61" s="1315"/>
      <c r="J61" s="1315"/>
      <c r="K61" s="1315"/>
      <c r="L61" s="146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242</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268AA7-3DDE-3216-E533-0.29B631D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327"/>
      <c r="AC29" s="2252" t="str">
        <f>IF(TITLE_NUMBER_PR_CHANGE="",IF(TITLE_NUMBER_PR="","",TITLE_NUMBER_PR),TITLE_NUMBER_PR_CHANGE)</f>
        <v>Исх.-ДГК/3294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327"/>
      <c r="AC33" s="2252" t="str">
        <f>IF(TITLE_NUMBER_PR_CHANGE="",IF(TITLE_NUMBER_PR="","",TITLE_NUMBER_PR),TITLE_NUMBER_PR_CHANGE)</f>
        <v>Исх.-ДГК/3294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133</v>
      </c>
      <c r="C39" s="1371" t="s">
        <v>134</v>
      </c>
      <c r="D39" s="1371" t="s">
        <v>135</v>
      </c>
      <c r="E39" s="1365" t="s">
        <v>437</v>
      </c>
      <c r="F39" s="1365" t="s">
        <v>438</v>
      </c>
      <c r="G39" s="1365" t="s">
        <v>439</v>
      </c>
      <c r="H39" s="1365"/>
      <c r="I39" s="1365" t="s">
        <v>489</v>
      </c>
      <c r="J39" s="1365" t="s">
        <v>442</v>
      </c>
      <c r="K39" s="1365" t="s">
        <v>490</v>
      </c>
      <c r="L39" s="1365" t="s">
        <v>418</v>
      </c>
      <c r="Q39" s="377"/>
      <c r="R39" s="377"/>
      <c r="S39" s="2274"/>
      <c r="T39" s="2210"/>
      <c r="U39" s="303"/>
      <c r="V39" s="1484" t="s">
        <v>517</v>
      </c>
      <c r="W39" s="1223" t="s">
        <v>518</v>
      </c>
      <c r="X39" s="1223" t="s">
        <v>493</v>
      </c>
      <c r="Y39" s="1490" t="s">
        <v>446</v>
      </c>
      <c r="Z39" s="2271" t="s">
        <v>447</v>
      </c>
      <c r="AA39" s="2272"/>
      <c r="AB39" s="2280"/>
      <c r="AC39" s="1484" t="s">
        <v>517</v>
      </c>
      <c r="AD39" s="1223" t="s">
        <v>518</v>
      </c>
      <c r="AE39" s="1223" t="s">
        <v>493</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519</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268</v>
      </c>
      <c r="B46" s="1364" t="s">
        <v>269</v>
      </c>
      <c r="C46" s="1364" t="s">
        <v>270</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519</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4959-A551-F07E-D9AE-0.E31DD1F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327"/>
      <c r="AC28" s="2265" t="str">
        <f>IF(TITLE_DATE_PR_CHANGE="",IF(TITLE_DATE_PR="","",TITLE_DATE_PR),TITLE_DATE_PR_CHANGE)</f>
        <v>46141</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327"/>
      <c r="AC29" s="2252" t="str">
        <f>IF(TITLE_NUMBER_PR_CHANGE="",IF(TITLE_NUMBER_PR="","",TITLE_NUMBER_PR),TITLE_NUMBER_PR_CHANGE)</f>
        <v>Исх.-ДГК/3294</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327"/>
      <c r="AC32" s="2265" t="str">
        <f>IF(TITLE_DATE_PR_CHANGE="",IF(TITLE_DATE_PR="","",TITLE_DATE_PR),TITLE_DATE_PR_CHANGE)</f>
        <v>46141</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327"/>
      <c r="AC33" s="2252" t="str">
        <f>IF(TITLE_NUMBER_PR_CHANGE="",IF(TITLE_NUMBER_PR="","",TITLE_NUMBER_PR),TITLE_NUMBER_PR_CHANGE)</f>
        <v>Исх.-ДГК/3294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87</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133</v>
      </c>
      <c r="C39" s="1371" t="s">
        <v>134</v>
      </c>
      <c r="D39" s="1371" t="s">
        <v>135</v>
      </c>
      <c r="E39" s="1365" t="s">
        <v>437</v>
      </c>
      <c r="F39" s="1365" t="s">
        <v>438</v>
      </c>
      <c r="G39" s="1365" t="s">
        <v>439</v>
      </c>
      <c r="H39" s="1365"/>
      <c r="I39" s="1365" t="s">
        <v>489</v>
      </c>
      <c r="J39" s="1365" t="s">
        <v>442</v>
      </c>
      <c r="K39" s="1365" t="s">
        <v>490</v>
      </c>
      <c r="L39" s="1365" t="s">
        <v>418</v>
      </c>
      <c r="Q39" s="377"/>
      <c r="R39" s="377"/>
      <c r="S39" s="2274"/>
      <c r="T39" s="2210"/>
      <c r="U39" s="303"/>
      <c r="V39" s="1484" t="s">
        <v>517</v>
      </c>
      <c r="W39" s="1223" t="s">
        <v>518</v>
      </c>
      <c r="X39" s="1223" t="s">
        <v>493</v>
      </c>
      <c r="Y39" s="1490" t="s">
        <v>446</v>
      </c>
      <c r="Z39" s="2271" t="s">
        <v>447</v>
      </c>
      <c r="AA39" s="2272"/>
      <c r="AB39" s="2280"/>
      <c r="AC39" s="1484" t="s">
        <v>517</v>
      </c>
      <c r="AD39" s="1223" t="s">
        <v>518</v>
      </c>
      <c r="AE39" s="1223" t="s">
        <v>493</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121</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520</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273</v>
      </c>
      <c r="B46" s="1364" t="s">
        <v>274</v>
      </c>
      <c r="C46" s="1364" t="s">
        <v>275</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520</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1D5832-D90A-904E-B76B-0.A61337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Исх.-ДГК/3294</v>
      </c>
      <c r="W33" s="2252"/>
      <c r="X33" s="2252"/>
      <c r="Y33" s="2252"/>
      <c r="Z33" s="2252"/>
      <c r="AA33" s="2252"/>
      <c r="AB33" s="2252"/>
      <c r="AC33" s="327"/>
      <c r="AD33" s="2252" t="str">
        <f>IF(TITLE_NUMBER_PR_CHANGE="",IF(TITLE_NUMBER_PR="","",TITLE_NUMBER_PR),TITLE_NUMBER_PR_CHANGE)</f>
        <v>Исх.-ДГК/3294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Исх.-ДГК/3294</v>
      </c>
      <c r="W37" s="2252"/>
      <c r="X37" s="2252"/>
      <c r="Y37" s="2252"/>
      <c r="Z37" s="2252"/>
      <c r="AA37" s="2252"/>
      <c r="AB37" s="2252"/>
      <c r="AC37" s="327"/>
      <c r="AD37" s="2252" t="str">
        <f>IF(TITLE_NUMBER_PR_CHANGE="",IF(TITLE_NUMBER_PR="","",TITLE_NUMBER_PR),TITLE_NUMBER_PR_CHANGE)</f>
        <v>Исх.-ДГК/3294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506</v>
      </c>
      <c r="U41" s="302"/>
      <c r="V41" s="2275" t="s">
        <v>429</v>
      </c>
      <c r="W41" s="2276"/>
      <c r="X41" s="2276"/>
      <c r="Y41" s="2276"/>
      <c r="Z41" s="2276"/>
      <c r="AA41" s="2276"/>
      <c r="AB41" s="2277"/>
      <c r="AC41" s="2278" t="s">
        <v>430</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528</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442D9-E2FF-B103-8219-0.72A5DFA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Биробиджан(99701000)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E659FF-829D-15C2-73E3-0.BA64514D}" mc:Ignorable="x14ac xr xr2 xr3">
  <sheetPr>
    <tabColor theme="6" tint="0.4"/>
  </sheetPr>
  <dimension ref="A1:BJ59"/>
  <sheetViews>
    <sheetView showGridLines="0" zoomScale="80" workbookViewId="0">
      <pane xSplit="32" ySplit="41" topLeftCell="AG42" activePane="bottomRight" state="frozen"/>
      <selection pane="bottomLeft" activeCell="A42" sqref="A42"/>
      <selection pane="topRight" activeCell="AG1" sqref="AG1"/>
      <selection pane="bottomRight" activeCell="AG46" sqref="AG46:BC4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customWidth="1"/>
    <col min="54" max="54" style="65" width="10.57421875" hidden="1"/>
    <col min="55" max="55" style="1636" width="4.00390625" customWidth="1"/>
    <col min="56" max="56" style="1636" width="115.00390625" customWidth="1"/>
    <col min="57" max="61" style="1643" width="10.00390625" customWidth="1"/>
    <col min="62" max="62" style="1636" width="10.57421875" hidden="1"/>
  </cols>
  <sheetData>
    <row customHeight="1" ht="22.5" hidden="1">
      <c r="AC1" s="328"/>
      <c r="AN1" s="328"/>
      <c r="AR1" s="1636"/>
      <c r="AS1" s="1636"/>
      <c r="AT1" s="1636"/>
      <c r="AU1" s="1636"/>
      <c r="AV1" s="1636"/>
      <c r="AW1" s="1636"/>
      <c r="AX1" s="1636"/>
      <c r="AY1" s="1636"/>
      <c r="AZ1" s="1636"/>
      <c r="BA1" s="1636"/>
      <c r="BB1" s="2741"/>
      <c r="BJ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3"/>
      <c r="AS2" s="2244"/>
      <c r="AT2" s="2244"/>
      <c r="AU2" s="2244"/>
      <c r="AV2" s="2244"/>
      <c r="AW2" s="2244"/>
      <c r="AX2" s="2244"/>
      <c r="AY2" s="2244"/>
      <c r="AZ2" s="2244"/>
      <c r="BA2" s="2244"/>
      <c r="BB2" s="2742"/>
      <c r="BC2" s="2245"/>
      <c r="BD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01"/>
      <c r="BG2" s="501" t="str">
        <f>IF(T2="","",T2)</f>
        <v>Наименование тарифа</v>
      </c>
      <c r="BH2" s="501"/>
      <c r="BI2" s="501"/>
      <c r="BJ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3"/>
      <c r="AS3" s="2244"/>
      <c r="AT3" s="2244"/>
      <c r="AU3" s="2244"/>
      <c r="AV3" s="2244"/>
      <c r="AW3" s="2244"/>
      <c r="AX3" s="2244"/>
      <c r="AY3" s="2244"/>
      <c r="AZ3" s="2244"/>
      <c r="BA3" s="2244"/>
      <c r="BB3" s="2742"/>
      <c r="BC3" s="2245"/>
      <c r="BD3" s="1259" t="s">
        <v>400</v>
      </c>
      <c r="BF3" s="501"/>
      <c r="BG3" s="501" t="str">
        <f>IF(T3="","",T3)</f>
        <v>Территория действия тарифа</v>
      </c>
      <c r="BH3" s="501"/>
      <c r="BI3" s="501"/>
      <c r="BJ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3"/>
      <c r="AS4" s="2244"/>
      <c r="AT4" s="2244"/>
      <c r="AU4" s="2244"/>
      <c r="AV4" s="2244"/>
      <c r="AW4" s="2244"/>
      <c r="AX4" s="2244"/>
      <c r="AY4" s="2244"/>
      <c r="AZ4" s="2244"/>
      <c r="BA4" s="2244"/>
      <c r="BB4" s="2742"/>
      <c r="BC4" s="2245"/>
      <c r="BD4" s="1259" t="s">
        <v>530</v>
      </c>
      <c r="BF4" s="501"/>
      <c r="BG4" s="501" t="str">
        <f>IF(T4="","",T4)</f>
        <v>Наименование централизованной системы горячего водоснабжения</v>
      </c>
      <c r="BH4" s="501"/>
      <c r="BI4" s="501"/>
      <c r="BJ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1"/>
      <c r="AS5" s="2352"/>
      <c r="AT5" s="2352"/>
      <c r="AU5" s="2352"/>
      <c r="AV5" s="2352"/>
      <c r="AW5" s="2352"/>
      <c r="AX5" s="2352"/>
      <c r="AY5" s="2352"/>
      <c r="AZ5" s="2352"/>
      <c r="BA5" s="2352"/>
      <c r="BB5" s="2743"/>
      <c r="BC5" s="2356"/>
      <c r="BD5" s="1259" t="s">
        <v>483</v>
      </c>
      <c r="BF5" s="501"/>
      <c r="BG5" s="501" t="str">
        <f>IF(T5="","",T5)</f>
        <v>Наименование признака дифференциации</v>
      </c>
      <c r="BH5" s="501"/>
      <c r="BI5" s="501"/>
      <c r="BJ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6"/>
      <c r="AS6" s="2247"/>
      <c r="AT6" s="2247"/>
      <c r="AU6" s="2247"/>
      <c r="AV6" s="2247"/>
      <c r="AW6" s="2247"/>
      <c r="AX6" s="2247"/>
      <c r="AY6" s="2247"/>
      <c r="AZ6" s="2247"/>
      <c r="BA6" s="2247"/>
      <c r="BB6" s="2744"/>
      <c r="BC6" s="2248"/>
      <c r="BD6" s="1308" t="s">
        <v>484</v>
      </c>
      <c r="BF6" s="501"/>
      <c r="BG6" s="501" t="str">
        <f>IF(T6="","",T6)</f>
        <v>Группа потребителей</v>
      </c>
      <c r="BH6" s="501"/>
      <c r="BI6" s="501"/>
      <c r="BJ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752"/>
      <c r="AS7" s="752"/>
      <c r="AT7" s="752"/>
      <c r="AU7" s="752"/>
      <c r="AV7" s="752"/>
      <c r="AW7" s="752"/>
      <c r="AX7" s="752"/>
      <c r="AY7" s="2603"/>
      <c r="AZ7" s="2108" t="s">
        <v>65</v>
      </c>
      <c r="BA7" s="2603"/>
      <c r="BB7" s="2745" t="s">
        <v>65</v>
      </c>
      <c r="BC7" s="1439"/>
      <c r="BD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12">
        <f>STRCHECKDATE(V8:BC8)</f>
      </c>
      <c r="BF7" s="501"/>
      <c r="BG7" s="501" t="str">
        <f>IF(T7="","",T7)</f>
        <v/>
      </c>
      <c r="BH7" s="501"/>
      <c r="BI7" s="501"/>
      <c r="BJ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326"/>
      <c r="AS8" s="326"/>
      <c r="AT8" s="326"/>
      <c r="AU8" s="326"/>
      <c r="AV8" s="326"/>
      <c r="AW8" s="326"/>
      <c r="AX8" s="326"/>
      <c r="AY8" s="2310"/>
      <c r="AZ8" s="2108"/>
      <c r="BA8" s="2310"/>
      <c r="BB8" s="2108"/>
      <c r="BC8" s="1440"/>
      <c r="BD8" s="2350"/>
      <c r="BF8" s="501"/>
      <c r="BG8" s="501" t="str">
        <f>IF(T8="","",T8)</f>
        <v/>
      </c>
      <c r="BH8" s="501"/>
      <c r="BI8" s="501"/>
      <c r="BJ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2671"/>
      <c r="AS9" s="2672"/>
      <c r="AT9" s="2673"/>
      <c r="AU9" s="2674"/>
      <c r="AV9" s="2675"/>
      <c r="AW9" s="2676"/>
      <c r="AX9" s="2677"/>
      <c r="AY9" s="2678"/>
      <c r="AZ9" s="2679"/>
      <c r="BA9" s="2680"/>
      <c r="BB9" s="2746"/>
      <c r="BC9" s="368"/>
      <c r="BD9" s="1259" t="s">
        <v>486</v>
      </c>
      <c r="BF9" s="501"/>
      <c r="BG9" s="501" t="str">
        <f>IF(T9="","",T9)</f>
        <v>Добавить значение признака дифференциации</v>
      </c>
      <c r="BH9" s="501"/>
      <c r="BI9" s="501"/>
      <c r="BJ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2682"/>
      <c r="AS10" s="2683"/>
      <c r="AT10" s="2684"/>
      <c r="AU10" s="2685"/>
      <c r="AV10" s="2686"/>
      <c r="AW10" s="2687"/>
      <c r="AX10" s="2688"/>
      <c r="AY10" s="2689"/>
      <c r="AZ10" s="2690"/>
      <c r="BA10" s="2691"/>
      <c r="BB10" s="2747"/>
      <c r="BC10" s="368"/>
      <c r="BD10" s="1441"/>
      <c r="BF10" s="501"/>
      <c r="BG10" s="501" t="str">
        <f>IF(T10="","",T10)</f>
        <v>Добавить группу потребителей</v>
      </c>
      <c r="BH10" s="501"/>
      <c r="BI10" s="501"/>
      <c r="BJ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2693"/>
      <c r="AS11" s="2694"/>
      <c r="AT11" s="2695"/>
      <c r="AU11" s="2696"/>
      <c r="AV11" s="2697"/>
      <c r="AW11" s="2698"/>
      <c r="AX11" s="2699"/>
      <c r="AY11" s="2700"/>
      <c r="AZ11" s="2701"/>
      <c r="BA11" s="2702"/>
      <c r="BB11" s="2748"/>
      <c r="BC11" s="368"/>
      <c r="BD11" s="304"/>
      <c r="BF11" s="501"/>
      <c r="BG11" s="501" t="str">
        <f>IF(T11="","",T11)</f>
        <v>Добавить наименование признака дифференциации</v>
      </c>
      <c r="BH11" s="501"/>
      <c r="BI11" s="501"/>
      <c r="BJ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2749"/>
      <c r="BC12" s="1325"/>
      <c r="BD12" s="1325"/>
      <c r="BF12" s="790"/>
      <c r="BG12" s="790" t="str">
        <f>IF(T12="","",T12)</f>
        <v>Добавить централизованную систему для дифференциации</v>
      </c>
      <c r="BH12" s="790"/>
      <c r="BI12" s="790"/>
      <c r="BJ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2749"/>
      <c r="BC13" s="1325"/>
      <c r="BD13" s="1325"/>
      <c r="BF13" s="501"/>
      <c r="BG13" s="501" t="str">
        <f>IF(T13="","",T13)</f>
        <v>Добавить территорию для дифференциации</v>
      </c>
      <c r="BH13" s="501"/>
      <c r="BI13" s="501"/>
      <c r="BJ13" s="512">
        <v>0</v>
      </c>
    </row>
    <row customHeight="1" ht="14.25" hidden="1">
      <c r="AF14" s="328"/>
      <c r="AQ14" s="328"/>
      <c r="AR14" s="1636"/>
      <c r="AS14" s="1636"/>
      <c r="AT14" s="1636"/>
      <c r="AU14" s="1636"/>
      <c r="AV14" s="1636"/>
      <c r="AW14" s="1636"/>
      <c r="AX14" s="1636"/>
      <c r="AY14" s="1636"/>
      <c r="AZ14" s="1636"/>
      <c r="BA14" s="1636"/>
      <c r="BB14" s="2741"/>
      <c r="BJ14" s="1156">
        <v>0</v>
      </c>
    </row>
    <row customHeight="1" ht="14.25" hidden="1">
      <c r="AG15" s="1361"/>
      <c r="AH15" s="1361"/>
      <c r="AI15" s="1361"/>
      <c r="AJ15" s="1361"/>
      <c r="AK15" s="1361"/>
      <c r="AL15" s="1361"/>
      <c r="AM15" s="1361"/>
      <c r="AN15" s="2268"/>
      <c r="AO15" s="2269" t="s">
        <v>65</v>
      </c>
      <c r="AP15" s="2268"/>
      <c r="AQ15" s="2269" t="s">
        <v>65</v>
      </c>
      <c r="AR15" s="1636"/>
      <c r="AS15" s="1636"/>
      <c r="AT15" s="1636"/>
      <c r="AU15" s="1636"/>
      <c r="AV15" s="1636"/>
      <c r="AW15" s="1636"/>
      <c r="AX15" s="1636"/>
      <c r="AY15" s="1636"/>
      <c r="AZ15" s="1636"/>
      <c r="BA15" s="1636"/>
      <c r="BB15" s="2741"/>
      <c r="BJ15" s="1156">
        <v>0</v>
      </c>
    </row>
    <row customHeight="1" ht="14.25" hidden="1">
      <c r="AG16" s="1361"/>
      <c r="AH16" s="1361"/>
      <c r="AI16" s="1361"/>
      <c r="AJ16" s="1361"/>
      <c r="AK16" s="1361"/>
      <c r="AL16" s="1361"/>
      <c r="AM16" s="1361"/>
      <c r="AN16" s="2269"/>
      <c r="AO16" s="2269"/>
      <c r="AP16" s="2269"/>
      <c r="AQ16" s="2269"/>
      <c r="AR16" s="1636"/>
      <c r="AS16" s="1636"/>
      <c r="AT16" s="1636"/>
      <c r="AU16" s="1636"/>
      <c r="AV16" s="1636"/>
      <c r="AW16" s="1636"/>
      <c r="AX16" s="1636"/>
      <c r="AY16" s="1636"/>
      <c r="AZ16" s="1636"/>
      <c r="BA16" s="1636"/>
      <c r="BB16" s="2741"/>
      <c r="BJ16" s="1156">
        <v>0</v>
      </c>
    </row>
    <row customHeight="1" ht="14.25" hidden="1">
      <c r="AQ17" s="328"/>
      <c r="AR17" s="1636"/>
      <c r="AS17" s="1636"/>
      <c r="AT17" s="1636"/>
      <c r="AU17" s="1636"/>
      <c r="AV17" s="1636"/>
      <c r="AW17" s="1636"/>
      <c r="AX17" s="1636"/>
      <c r="AY17" s="1636"/>
      <c r="AZ17" s="1636"/>
      <c r="BA17" s="1636"/>
      <c r="BB17" s="2741"/>
      <c r="BJ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R18" s="1367"/>
      <c r="AS18" s="1367"/>
      <c r="AT18" s="1367"/>
      <c r="AU18" s="1367"/>
      <c r="AV18" s="1367"/>
      <c r="AW18" s="1367"/>
      <c r="AX18" s="1367"/>
      <c r="AY18" s="1368"/>
      <c r="AZ18" s="1367"/>
      <c r="BA18" s="1368"/>
      <c r="BB18" s="2750"/>
      <c r="BE18" s="512"/>
      <c r="BF18" s="512"/>
      <c r="BG18" s="512"/>
      <c r="BH18" s="512"/>
      <c r="BI18" s="512"/>
      <c r="BJ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R19" s="1367"/>
      <c r="AS19" s="1367"/>
      <c r="AT19" s="1367"/>
      <c r="AU19" s="1367"/>
      <c r="AV19" s="1367"/>
      <c r="AW19" s="1367"/>
      <c r="AX19" s="1367"/>
      <c r="AY19" s="1367"/>
      <c r="AZ19" s="1367"/>
      <c r="BA19" s="1367"/>
      <c r="BB19" s="2750"/>
      <c r="BE19" s="512"/>
      <c r="BF19" s="512"/>
      <c r="BG19" s="512"/>
      <c r="BH19" s="512"/>
      <c r="BI19" s="512"/>
      <c r="BJ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R20" s="1367"/>
      <c r="AS20" s="1367"/>
      <c r="AT20" s="1367"/>
      <c r="AU20" s="1367"/>
      <c r="AV20" s="1367"/>
      <c r="AW20" s="1367"/>
      <c r="AX20" s="1367"/>
      <c r="AY20" s="1367"/>
      <c r="AZ20" s="1371" t="s">
        <v>420</v>
      </c>
      <c r="BA20" s="1367"/>
      <c r="BB20" s="2751" t="s">
        <v>421</v>
      </c>
      <c r="BJ20" s="1161">
        <v>0</v>
      </c>
    </row>
    <row customHeight="1" ht="14.25" hidden="1">
      <c r="O21" s="1365"/>
      <c r="AR21" s="1636"/>
      <c r="AS21" s="1636"/>
      <c r="AT21" s="1636"/>
      <c r="AU21" s="1636"/>
      <c r="AV21" s="1636"/>
      <c r="AW21" s="1636"/>
      <c r="AX21" s="1636"/>
      <c r="AY21" s="1636"/>
      <c r="AZ21" s="1636"/>
      <c r="BA21" s="1636"/>
      <c r="BB21" s="2741"/>
      <c r="BJ21" s="1156">
        <v>0</v>
      </c>
    </row>
    <row customHeight="1" ht="14.25" hidden="1">
      <c r="O22" s="1365"/>
      <c r="AR22" s="1636"/>
      <c r="AS22" s="1636"/>
      <c r="AT22" s="1636"/>
      <c r="AU22" s="1636"/>
      <c r="AV22" s="1636"/>
      <c r="AW22" s="1636"/>
      <c r="AX22" s="1636"/>
      <c r="AY22" s="1636"/>
      <c r="AZ22" s="1636"/>
      <c r="BA22" s="1636"/>
      <c r="BB22" s="2741"/>
      <c r="BJ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R23" s="1636"/>
      <c r="AS23" s="1636"/>
      <c r="AT23" s="1636"/>
      <c r="AU23" s="1636"/>
      <c r="AV23" s="1636"/>
      <c r="AW23" s="1636"/>
      <c r="AX23" s="1636"/>
      <c r="AY23" s="1636"/>
      <c r="AZ23" s="1636"/>
      <c r="BA23" s="1636"/>
      <c r="BB23" s="2741"/>
      <c r="BJ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R24" s="2249"/>
      <c r="AS24" s="2249"/>
      <c r="AT24" s="2249"/>
      <c r="AU24" s="2249"/>
      <c r="AV24" s="2249"/>
      <c r="AW24" s="2249"/>
      <c r="AX24" s="2249"/>
      <c r="AY24" s="2249"/>
      <c r="AZ24" s="2249"/>
      <c r="BA24" s="2249"/>
      <c r="BB24" s="2752"/>
      <c r="BJ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R25" s="2250"/>
      <c r="AS25" s="2250"/>
      <c r="AT25" s="2250"/>
      <c r="AU25" s="2250"/>
      <c r="AV25" s="2250"/>
      <c r="AW25" s="2250"/>
      <c r="AX25" s="2250"/>
      <c r="AY25" s="2250"/>
      <c r="AZ25" s="2250"/>
      <c r="BA25" s="2250"/>
      <c r="BB25" s="2753"/>
      <c r="BJ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2754"/>
      <c r="BC26" s="510"/>
      <c r="BJ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2252" t="str">
        <f>IF(TITLE_NAME_OR_PR_CHANGE="",IF(TITLE_NAME_OR_PR="","",TITLE_NAME_OR_PR),TITLE_NAME_OR_PR_CHANGE)</f>
        <v/>
      </c>
      <c r="AS27" s="2252"/>
      <c r="AT27" s="2252"/>
      <c r="AU27" s="2252"/>
      <c r="AV27" s="2252"/>
      <c r="AW27" s="2252"/>
      <c r="AX27" s="2252"/>
      <c r="AY27" s="2252"/>
      <c r="AZ27" s="2252"/>
      <c r="BA27" s="2252"/>
      <c r="BB27" s="2741"/>
      <c r="BC27" s="327"/>
      <c r="BD27" s="281"/>
      <c r="BE27" s="369"/>
      <c r="BF27" s="369"/>
      <c r="BG27" s="369"/>
      <c r="BH27" s="369"/>
      <c r="BI27" s="369"/>
      <c r="BJ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2265" t="str">
        <f>IF(TITLE_DATE_PR_CHANGE="",IF(TITLE_DATE_PR="","",TITLE_DATE_PR),TITLE_DATE_PR_CHANGE)</f>
        <v>46141</v>
      </c>
      <c r="AS28" s="2265"/>
      <c r="AT28" s="2265"/>
      <c r="AU28" s="2265"/>
      <c r="AV28" s="2265"/>
      <c r="AW28" s="2265"/>
      <c r="AX28" s="2265"/>
      <c r="AY28" s="2265"/>
      <c r="AZ28" s="2265"/>
      <c r="BA28" s="2265"/>
      <c r="BB28" s="2741"/>
      <c r="BC28" s="327"/>
      <c r="BD28" s="281"/>
      <c r="BE28" s="369"/>
      <c r="BF28" s="369"/>
      <c r="BG28" s="369"/>
      <c r="BH28" s="369"/>
      <c r="BI28" s="369"/>
      <c r="BJ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2252"/>
      <c r="AC29" s="2252"/>
      <c r="AD29" s="2252"/>
      <c r="AE29" s="2252"/>
      <c r="AF29" s="327"/>
      <c r="AG29" s="2252" t="str">
        <f>IF(TITLE_NUMBER_PR_CHANGE="",IF(TITLE_NUMBER_PR="","",TITLE_NUMBER_PR),TITLE_NUMBER_PR_CHANGE)</f>
        <v>Исх.-ДГК/3294</v>
      </c>
      <c r="AH29" s="2252"/>
      <c r="AI29" s="2252"/>
      <c r="AJ29" s="2252"/>
      <c r="AK29" s="2252"/>
      <c r="AL29" s="2252"/>
      <c r="AM29" s="2252"/>
      <c r="AN29" s="2252"/>
      <c r="AO29" s="2252"/>
      <c r="AP29" s="2252"/>
      <c r="AQ29" s="327"/>
      <c r="AR29" s="2252" t="str">
        <f>IF(TITLE_NUMBER_PR_CHANGE="",IF(TITLE_NUMBER_PR="","",TITLE_NUMBER_PR),TITLE_NUMBER_PR_CHANGE)</f>
        <v>Исх.-ДГК/3294</v>
      </c>
      <c r="AS29" s="2252"/>
      <c r="AT29" s="2252"/>
      <c r="AU29" s="2252"/>
      <c r="AV29" s="2252"/>
      <c r="AW29" s="2252"/>
      <c r="AX29" s="2252"/>
      <c r="AY29" s="2252"/>
      <c r="AZ29" s="2252"/>
      <c r="BA29" s="2252"/>
      <c r="BB29" s="2741"/>
      <c r="BC29" s="327"/>
      <c r="BD29" s="281"/>
      <c r="BE29" s="369"/>
      <c r="BF29" s="369"/>
      <c r="BG29" s="369"/>
      <c r="BH29" s="369"/>
      <c r="BI29" s="369"/>
      <c r="BJ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2252" t="str">
        <f>IF(TITLE_IST_PUB_CHANGE="",IF(TITLE_IST_PUB="","",TITLE_IST_PUB),TITLE_IST_PUB_CHANGE)</f>
        <v/>
      </c>
      <c r="AS30" s="2252"/>
      <c r="AT30" s="2252"/>
      <c r="AU30" s="2252"/>
      <c r="AV30" s="2252"/>
      <c r="AW30" s="2252"/>
      <c r="AX30" s="2252"/>
      <c r="AY30" s="2252"/>
      <c r="AZ30" s="2252"/>
      <c r="BA30" s="2252"/>
      <c r="BB30" s="2741"/>
      <c r="BC30" s="327"/>
      <c r="BD30" s="281"/>
      <c r="BE30" s="369"/>
      <c r="BF30" s="369"/>
      <c r="BG30" s="369"/>
      <c r="BH30" s="369"/>
      <c r="BI30" s="369"/>
      <c r="BJ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2754"/>
      <c r="BC31" s="510"/>
      <c r="BJ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2265" t="str">
        <f>IF(TITLE_DATE_PR_CHANGE="",IF(TITLE_DATE_PR="","",TITLE_DATE_PR),TITLE_DATE_PR_CHANGE)</f>
        <v>46141</v>
      </c>
      <c r="AS32" s="2265"/>
      <c r="AT32" s="2265"/>
      <c r="AU32" s="2265"/>
      <c r="AV32" s="2265"/>
      <c r="AW32" s="2265"/>
      <c r="AX32" s="2265"/>
      <c r="AY32" s="2265"/>
      <c r="AZ32" s="2265"/>
      <c r="BA32" s="2265"/>
      <c r="BB32" s="2741"/>
      <c r="BC32" s="327"/>
      <c r="BD32" s="281"/>
      <c r="BE32" s="369"/>
      <c r="BF32" s="369"/>
      <c r="BG32" s="369"/>
      <c r="BH32" s="369"/>
      <c r="BI32" s="369"/>
      <c r="BJ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2252"/>
      <c r="AC33" s="2252"/>
      <c r="AD33" s="2252"/>
      <c r="AE33" s="2252"/>
      <c r="AF33" s="327"/>
      <c r="AG33" s="2252" t="str">
        <f>IF(TITLE_NUMBER_PR_CHANGE="",IF(TITLE_NUMBER_PR="","",TITLE_NUMBER_PR),TITLE_NUMBER_PR_CHANGE)</f>
        <v>Исх.-ДГК/3294</v>
      </c>
      <c r="AH33" s="2252"/>
      <c r="AI33" s="2252"/>
      <c r="AJ33" s="2252"/>
      <c r="AK33" s="2252"/>
      <c r="AL33" s="2252"/>
      <c r="AM33" s="2252"/>
      <c r="AN33" s="2252"/>
      <c r="AO33" s="2252"/>
      <c r="AP33" s="2252"/>
      <c r="AQ33" s="327"/>
      <c r="AR33" s="2252" t="str">
        <f>IF(TITLE_NUMBER_PR_CHANGE="",IF(TITLE_NUMBER_PR="","",TITLE_NUMBER_PR),TITLE_NUMBER_PR_CHANGE)</f>
        <v>Исх.-ДГК/3294</v>
      </c>
      <c r="AS33" s="2252"/>
      <c r="AT33" s="2252"/>
      <c r="AU33" s="2252"/>
      <c r="AV33" s="2252"/>
      <c r="AW33" s="2252"/>
      <c r="AX33" s="2252"/>
      <c r="AY33" s="2252"/>
      <c r="AZ33" s="2252"/>
      <c r="BA33" s="2252"/>
      <c r="BB33" s="2741"/>
      <c r="BC33" s="327"/>
      <c r="BD33" s="281"/>
      <c r="BE33" s="369"/>
      <c r="BF33" s="369"/>
      <c r="BG33" s="369"/>
      <c r="BH33" s="369"/>
      <c r="BI33" s="369"/>
      <c r="BJ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R34" s="1636"/>
      <c r="AS34" s="1636"/>
      <c r="AT34" s="1636"/>
      <c r="AU34" s="1636"/>
      <c r="AV34" s="1636"/>
      <c r="AW34" s="1636"/>
      <c r="AX34" s="1636"/>
      <c r="AY34" s="1636"/>
      <c r="AZ34" s="1636"/>
      <c r="BA34" s="1636"/>
      <c r="BB34" s="2755" t="s">
        <v>427</v>
      </c>
      <c r="BE34" s="369"/>
      <c r="BF34" s="369"/>
      <c r="BG34" s="369"/>
      <c r="BH34" s="369"/>
      <c r="BI34" s="369"/>
      <c r="BJ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R35" s="2253" t="s">
        <v>531</v>
      </c>
      <c r="AS35" s="2253"/>
      <c r="AT35" s="2253"/>
      <c r="AU35" s="2253"/>
      <c r="AV35" s="2253"/>
      <c r="AW35" s="2253"/>
      <c r="AX35" s="2253"/>
      <c r="AY35" s="2253"/>
      <c r="AZ35" s="2253"/>
      <c r="BA35" s="2253"/>
      <c r="BB35" s="2756"/>
      <c r="BJ35" s="1156">
        <v>14</v>
      </c>
    </row>
    <row customHeight="1" ht="15">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313" t="s">
        <v>302</v>
      </c>
      <c r="AS36" s="2313"/>
      <c r="AT36" s="2313"/>
      <c r="AU36" s="2313"/>
      <c r="AV36" s="2313"/>
      <c r="AW36" s="2313"/>
      <c r="AX36" s="2313"/>
      <c r="AY36" s="2313"/>
      <c r="AZ36" s="2313"/>
      <c r="BA36" s="2313"/>
      <c r="BB36" s="2757"/>
      <c r="BC36" s="2128"/>
      <c r="BD36" s="2128"/>
      <c r="BJ36" s="1156"/>
    </row>
    <row customHeight="1" ht="14.699999999999998">
      <c r="Q37" s="377"/>
      <c r="R37" s="377"/>
      <c r="S37" s="2274" t="s">
        <v>87</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400" t="s">
        <v>429</v>
      </c>
      <c r="AS37" s="2292"/>
      <c r="AT37" s="2292"/>
      <c r="AU37" s="2292"/>
      <c r="AV37" s="2292"/>
      <c r="AW37" s="2292"/>
      <c r="AX37" s="2292"/>
      <c r="AY37" s="2401"/>
      <c r="AZ37" s="2401"/>
      <c r="BA37" s="2402"/>
      <c r="BB37" s="2758" t="s">
        <v>430</v>
      </c>
      <c r="BC37" s="2281" t="s">
        <v>432</v>
      </c>
      <c r="BD37" s="2128"/>
      <c r="BJ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367" t="s">
        <v>532</v>
      </c>
      <c r="AS38" s="2366" t="s">
        <v>533</v>
      </c>
      <c r="AT38" s="2366"/>
      <c r="AU38" s="2366"/>
      <c r="AV38" s="2366" t="s">
        <v>534</v>
      </c>
      <c r="AW38" s="2366"/>
      <c r="AX38" s="2366"/>
      <c r="AY38" s="2295" t="s">
        <v>436</v>
      </c>
      <c r="AZ38" s="2612"/>
      <c r="BA38" s="2315"/>
      <c r="BB38" s="2759"/>
      <c r="BC38" s="2282"/>
      <c r="BD38" s="2128"/>
      <c r="BJ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367"/>
      <c r="AS39" s="2366" t="s">
        <v>535</v>
      </c>
      <c r="AT39" s="2366" t="s">
        <v>536</v>
      </c>
      <c r="AU39" s="2366"/>
      <c r="AV39" s="2366" t="s">
        <v>537</v>
      </c>
      <c r="AW39" s="2366" t="s">
        <v>536</v>
      </c>
      <c r="AX39" s="2366"/>
      <c r="AY39" s="2296"/>
      <c r="AZ39" s="2613"/>
      <c r="BA39" s="2317"/>
      <c r="BB39" s="2759"/>
      <c r="BC39" s="2282"/>
      <c r="BD39" s="2128"/>
      <c r="BE39" s="1637"/>
      <c r="BF39" s="1637"/>
      <c r="BG39" s="1637"/>
      <c r="BH39" s="1637"/>
      <c r="BI39" s="1637"/>
      <c r="BJ39" s="1632">
        <v>19</v>
      </c>
    </row>
    <row customHeight="1" ht="61.949999999999996">
      <c r="A40" s="1371"/>
      <c r="B40" s="1371" t="s">
        <v>133</v>
      </c>
      <c r="C40" s="1371" t="s">
        <v>134</v>
      </c>
      <c r="D40" s="1371" t="s">
        <v>135</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367"/>
      <c r="AS40" s="2366"/>
      <c r="AT40" s="2366" t="s">
        <v>538</v>
      </c>
      <c r="AU40" s="2366" t="s">
        <v>539</v>
      </c>
      <c r="AV40" s="2366"/>
      <c r="AW40" s="2366" t="s">
        <v>540</v>
      </c>
      <c r="AX40" s="2366" t="s">
        <v>541</v>
      </c>
      <c r="AY40" s="2578" t="s">
        <v>446</v>
      </c>
      <c r="AZ40" s="2271" t="s">
        <v>447</v>
      </c>
      <c r="BA40" s="2272"/>
      <c r="BB40" s="2760"/>
      <c r="BC40" s="2283"/>
      <c r="BD40" s="2128"/>
      <c r="BJ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2273">
        <f>OFFSET(AR41,0,-1)+1</f>
        <v>5</v>
      </c>
      <c r="AS41" s="1342"/>
      <c r="AT41" s="1342"/>
      <c r="AU41" s="1342"/>
      <c r="AV41" s="1342"/>
      <c r="AW41" s="1342"/>
      <c r="AX41" s="1342"/>
      <c r="AY41" s="2273">
        <f>OFFSET(AY41,0,-1)+1</f>
        <v>1</v>
      </c>
      <c r="AZ41" s="2273">
        <f>OFFSET(AZ41,0,-1)+1</f>
        <v>2</v>
      </c>
      <c r="BA41" s="2273"/>
      <c r="BB41" s="2761">
        <f>OFFSET(BB41,0,-2)+1</f>
        <v>3</v>
      </c>
      <c r="BC41" s="1246">
        <f>OFFSET(BC41,0,-1)</f>
        <v>3</v>
      </c>
      <c r="BD41" s="1483">
        <f>OFFSET(BD41,0,-1)+1</f>
        <v>4</v>
      </c>
      <c r="BE41" s="512"/>
      <c r="BF41" s="512"/>
      <c r="BG41" s="512"/>
      <c r="BH41" s="512"/>
      <c r="BI41" s="512"/>
      <c r="BJ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121</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v>
      </c>
      <c r="AH42" s="2244"/>
      <c r="AI42" s="2244"/>
      <c r="AJ42" s="2244"/>
      <c r="AK42" s="2244"/>
      <c r="AL42" s="2244"/>
      <c r="AM42" s="2244"/>
      <c r="AN42" s="2244"/>
      <c r="AO42" s="2244"/>
      <c r="AP42" s="2244"/>
      <c r="AQ42" s="2244"/>
      <c r="AR42" s="2243"/>
      <c r="AS42" s="2244"/>
      <c r="AT42" s="2244"/>
      <c r="AU42" s="2244"/>
      <c r="AV42" s="2244"/>
      <c r="AW42" s="2244"/>
      <c r="AX42" s="2244"/>
      <c r="AY42" s="2244"/>
      <c r="AZ42" s="2244"/>
      <c r="BA42" s="2244"/>
      <c r="BB42" s="2742"/>
      <c r="BC42" s="2245"/>
      <c r="BD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01"/>
      <c r="BG42" s="501" t="str">
        <f>IF(T42="","",T42)</f>
        <v>Наименование тарифа</v>
      </c>
      <c r="BH42" s="501"/>
      <c r="BI42" s="501"/>
      <c r="BJ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399</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3"/>
      <c r="AS43" s="2244"/>
      <c r="AT43" s="2244"/>
      <c r="AU43" s="2244"/>
      <c r="AV43" s="2244"/>
      <c r="AW43" s="2244"/>
      <c r="AX43" s="2244"/>
      <c r="AY43" s="2244"/>
      <c r="AZ43" s="2244"/>
      <c r="BA43" s="2244"/>
      <c r="BB43" s="2742"/>
      <c r="BC43" s="2245"/>
      <c r="BD43" s="1259" t="s">
        <v>400</v>
      </c>
      <c r="BF43" s="501"/>
      <c r="BG43" s="501" t="str">
        <f>IF(T43="","",T43)</f>
        <v>Территория действия тарифа</v>
      </c>
      <c r="BH43" s="501"/>
      <c r="BI43" s="501"/>
      <c r="BJ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529</v>
      </c>
      <c r="U44" s="301"/>
      <c r="V44" s="2243"/>
      <c r="W44" s="2244"/>
      <c r="X44" s="2244"/>
      <c r="Y44" s="2244"/>
      <c r="Z44" s="2244"/>
      <c r="AA44" s="2244"/>
      <c r="AB44" s="2244"/>
      <c r="AC44" s="2244"/>
      <c r="AD44" s="2244"/>
      <c r="AE44" s="2244"/>
      <c r="AF44" s="2245"/>
      <c r="AG44" s="2243" t="str">
        <f>INDEX(PT_DIFFERENTIATION_CS,MATCH(C44,PT_DIFFERENTIATION_CS_ID,0))</f>
        <v>Биробиджанская ТЭЦ</v>
      </c>
      <c r="AH44" s="2244"/>
      <c r="AI44" s="2244"/>
      <c r="AJ44" s="2244"/>
      <c r="AK44" s="2244"/>
      <c r="AL44" s="2244"/>
      <c r="AM44" s="2244"/>
      <c r="AN44" s="2244"/>
      <c r="AO44" s="2244"/>
      <c r="AP44" s="2244"/>
      <c r="AQ44" s="2244"/>
      <c r="AR44" s="2243"/>
      <c r="AS44" s="2244"/>
      <c r="AT44" s="2244"/>
      <c r="AU44" s="2244"/>
      <c r="AV44" s="2244"/>
      <c r="AW44" s="2244"/>
      <c r="AX44" s="2244"/>
      <c r="AY44" s="2244"/>
      <c r="AZ44" s="2244"/>
      <c r="BA44" s="2244"/>
      <c r="BB44" s="2742"/>
      <c r="BC44" s="2245"/>
      <c r="BD44" s="1259" t="s">
        <v>530</v>
      </c>
      <c r="BF44" s="501"/>
      <c r="BG44" s="501" t="str">
        <f>IF(T44="","",T44)</f>
        <v>Наименование централизованной системы горячего водоснабжения</v>
      </c>
      <c r="BH44" s="501"/>
      <c r="BI44" s="501"/>
      <c r="BJ44" s="1156">
        <v>23</v>
      </c>
    </row>
    <row customHeight="1" ht="24">
      <c r="A45" s="1364" t="s">
        <v>250</v>
      </c>
      <c r="B45" s="1364" t="s">
        <v>251</v>
      </c>
      <c r="C45" s="1364" t="s">
        <v>252</v>
      </c>
      <c r="D45" s="1364" t="s">
        <v>542</v>
      </c>
      <c r="E45" s="2260"/>
      <c r="F45" s="2260"/>
      <c r="G45" s="2260"/>
      <c r="H45" s="2260"/>
      <c r="I45" s="2257" t="str">
        <f>S44&amp;".1"</f>
        <v>1.1.1.1</v>
      </c>
      <c r="J45" s="1364"/>
      <c r="K45" s="1364"/>
      <c r="L45" s="1365"/>
      <c r="P45" s="2258">
        <v>1</v>
      </c>
      <c r="Q45" s="1482"/>
      <c r="R45" s="357"/>
      <c r="S45" s="1494" t="str">
        <f>$I45</f>
        <v>1.1.1.1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1"/>
      <c r="AS45" s="2352"/>
      <c r="AT45" s="2352"/>
      <c r="AU45" s="2352"/>
      <c r="AV45" s="2352"/>
      <c r="AW45" s="2352"/>
      <c r="AX45" s="2352"/>
      <c r="AY45" s="2352"/>
      <c r="AZ45" s="2352"/>
      <c r="BA45" s="2352"/>
      <c r="BB45" s="2743"/>
      <c r="BC45" s="2356"/>
      <c r="BD45" s="1259" t="s">
        <v>483</v>
      </c>
      <c r="BF45" s="501"/>
      <c r="BG45" s="501" t="str">
        <f>IF(T45="","",T45)</f>
        <v>Наименование признака дифференциации</v>
      </c>
      <c r="BH45" s="501"/>
      <c r="BI45" s="501"/>
      <c r="BJ45" s="1156">
        <v>23</v>
      </c>
    </row>
    <row customHeight="1" ht="24">
      <c r="A46" s="1364" t="s">
        <v>250</v>
      </c>
      <c r="B46" s="1364" t="s">
        <v>251</v>
      </c>
      <c r="C46" s="1364" t="s">
        <v>252</v>
      </c>
      <c r="D46" s="1364" t="s">
        <v>542</v>
      </c>
      <c r="E46" s="2260"/>
      <c r="F46" s="2260"/>
      <c r="G46" s="2260"/>
      <c r="H46" s="2260"/>
      <c r="I46" s="2287"/>
      <c r="J46" s="2257" t="str">
        <f>I45&amp;".1"</f>
        <v>1.1.1.1.1</v>
      </c>
      <c r="K46" s="1364"/>
      <c r="L46" s="1365" t="s">
        <v>408</v>
      </c>
      <c r="P46" s="2258"/>
      <c r="Q46" s="2258">
        <v>1</v>
      </c>
      <c r="R46" s="358"/>
      <c r="S46" s="1494" t="str">
        <f>$J46</f>
        <v>1.1.1.1.1</v>
      </c>
      <c r="T46" s="287" t="s">
        <v>409</v>
      </c>
      <c r="U46" s="301"/>
      <c r="V46" s="2246"/>
      <c r="W46" s="2247"/>
      <c r="X46" s="2247"/>
      <c r="Y46" s="2247"/>
      <c r="Z46" s="2247"/>
      <c r="AA46" s="2247"/>
      <c r="AB46" s="2247"/>
      <c r="AC46" s="2247"/>
      <c r="AD46" s="2247"/>
      <c r="AE46" s="2247"/>
      <c r="AF46" s="2248"/>
      <c r="AG46" s="2246" t="s">
        <v>543</v>
      </c>
      <c r="AH46" s="2247"/>
      <c r="AI46" s="2247"/>
      <c r="AJ46" s="2247"/>
      <c r="AK46" s="2247"/>
      <c r="AL46" s="2247"/>
      <c r="AM46" s="2247"/>
      <c r="AN46" s="2247"/>
      <c r="AO46" s="2247"/>
      <c r="AP46" s="2247"/>
      <c r="AQ46" s="2247"/>
      <c r="AR46" s="2246"/>
      <c r="AS46" s="2247"/>
      <c r="AT46" s="2247"/>
      <c r="AU46" s="2247"/>
      <c r="AV46" s="2247"/>
      <c r="AW46" s="2247"/>
      <c r="AX46" s="2247"/>
      <c r="AY46" s="2247"/>
      <c r="AZ46" s="2247"/>
      <c r="BA46" s="2247"/>
      <c r="BB46" s="2744"/>
      <c r="BC46" s="2248"/>
      <c r="BD46" s="1308" t="s">
        <v>484</v>
      </c>
      <c r="BF46" s="501"/>
      <c r="BG46" s="501" t="str">
        <f>IF(T46="","",T46)</f>
        <v>Группа потребителей</v>
      </c>
      <c r="BH46" s="501"/>
      <c r="BI46" s="501"/>
      <c r="BJ46" s="1156">
        <v>23</v>
      </c>
    </row>
    <row customHeight="1" ht="24">
      <c r="A47" s="1364" t="s">
        <v>250</v>
      </c>
      <c r="B47" s="1364" t="s">
        <v>251</v>
      </c>
      <c r="C47" s="1364" t="s">
        <v>252</v>
      </c>
      <c r="D47" s="1364" t="s">
        <v>542</v>
      </c>
      <c r="E47" s="2260"/>
      <c r="F47" s="2260"/>
      <c r="G47" s="2260"/>
      <c r="H47" s="2260"/>
      <c r="I47" s="2287"/>
      <c r="J47" s="2287"/>
      <c r="K47" s="2257" t="str">
        <f>J46&amp;".1"</f>
        <v>1.1.1.1.1.1</v>
      </c>
      <c r="L47" s="1365"/>
      <c r="P47" s="2258"/>
      <c r="Q47" s="2258"/>
      <c r="R47" s="358">
        <v>1</v>
      </c>
      <c r="S47" s="1494" t="str">
        <f>$K47</f>
        <v>1.1.1.1.1.1</v>
      </c>
      <c r="T47" s="1438"/>
      <c r="U47" s="301"/>
      <c r="V47" s="752"/>
      <c r="W47" s="752"/>
      <c r="X47" s="752"/>
      <c r="Y47" s="752"/>
      <c r="Z47" s="752"/>
      <c r="AA47" s="752"/>
      <c r="AB47" s="752"/>
      <c r="AC47" s="2603"/>
      <c r="AD47" s="2108" t="s">
        <v>65</v>
      </c>
      <c r="AE47" s="2288"/>
      <c r="AF47" s="2108" t="s">
        <v>65</v>
      </c>
      <c r="AG47" s="752">
        <v>572</v>
      </c>
      <c r="AH47" s="752">
        <v>37.89</v>
      </c>
      <c r="AI47" s="752"/>
      <c r="AJ47" s="752"/>
      <c r="AK47" s="752">
        <v>8032.38</v>
      </c>
      <c r="AL47" s="752"/>
      <c r="AM47" s="752"/>
      <c r="AN47" s="2603">
        <v>46388</v>
      </c>
      <c r="AO47" s="2108" t="s">
        <v>65</v>
      </c>
      <c r="AP47" s="2288">
        <v>46752</v>
      </c>
      <c r="AQ47" s="2108" t="s">
        <v>65</v>
      </c>
      <c r="AR47" s="752">
        <v>594.88</v>
      </c>
      <c r="AS47" s="752">
        <v>39.4</v>
      </c>
      <c r="AT47" s="752"/>
      <c r="AU47" s="752"/>
      <c r="AV47" s="752">
        <v>8353.67</v>
      </c>
      <c r="AW47" s="752"/>
      <c r="AX47" s="752"/>
      <c r="AY47" s="2603">
        <v>46753</v>
      </c>
      <c r="AZ47" s="2108" t="s">
        <v>65</v>
      </c>
      <c r="BA47" s="2288">
        <v>47118</v>
      </c>
      <c r="BB47" s="2108" t="s">
        <v>65</v>
      </c>
      <c r="BC47" s="1439"/>
      <c r="BD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12">
        <f>STRCHECKDATE(V48:BC48)</f>
      </c>
      <c r="BF47" s="501"/>
      <c r="BG47" s="501" t="str">
        <f>IF(T47="","",T47)</f>
        <v/>
      </c>
      <c r="BH47" s="501"/>
      <c r="BI47" s="501"/>
      <c r="BJ47" s="1156">
        <v>23</v>
      </c>
    </row>
    <row customHeight="1" ht="0">
      <c r="A48" s="1364" t="s">
        <v>250</v>
      </c>
      <c r="B48" s="1364" t="s">
        <v>251</v>
      </c>
      <c r="C48" s="1364" t="s">
        <v>252</v>
      </c>
      <c r="D48" s="1364" t="s">
        <v>542</v>
      </c>
      <c r="E48" s="2260"/>
      <c r="F48" s="2260"/>
      <c r="G48" s="2260"/>
      <c r="H48" s="2260"/>
      <c r="I48" s="2287"/>
      <c r="J48" s="2287"/>
      <c r="K48" s="2257"/>
      <c r="L48" s="1365"/>
      <c r="P48" s="2258"/>
      <c r="Q48" s="2258"/>
      <c r="R48" s="358"/>
      <c r="S48" s="1491"/>
      <c r="T48" s="301"/>
      <c r="U48" s="301"/>
      <c r="V48" s="326"/>
      <c r="W48" s="326"/>
      <c r="X48" s="326"/>
      <c r="Y48" s="326"/>
      <c r="Z48" s="326"/>
      <c r="AA48" s="326"/>
      <c r="AB48" s="326"/>
      <c r="AC48" s="2310"/>
      <c r="AD48" s="2108"/>
      <c r="AE48" s="2289"/>
      <c r="AF48" s="2108"/>
      <c r="AG48" s="326"/>
      <c r="AH48" s="326"/>
      <c r="AI48" s="326"/>
      <c r="AJ48" s="326"/>
      <c r="AK48" s="326"/>
      <c r="AL48" s="326"/>
      <c r="AM48" s="326"/>
      <c r="AN48" s="2267"/>
      <c r="AO48" s="2108"/>
      <c r="AP48" s="2289"/>
      <c r="AQ48" s="2108"/>
      <c r="AR48" s="326"/>
      <c r="AS48" s="326"/>
      <c r="AT48" s="326"/>
      <c r="AU48" s="326"/>
      <c r="AV48" s="326"/>
      <c r="AW48" s="326"/>
      <c r="AX48" s="326"/>
      <c r="AY48" s="2310"/>
      <c r="AZ48" s="2108"/>
      <c r="BA48" s="2289"/>
      <c r="BB48" s="2108"/>
      <c r="BC48" s="1440"/>
      <c r="BD48" s="2350"/>
      <c r="BF48" s="501"/>
      <c r="BG48" s="501" t="str">
        <f>IF(T48="","",T48)</f>
        <v/>
      </c>
      <c r="BH48" s="501"/>
      <c r="BI48" s="501"/>
      <c r="BJ48" s="1156">
        <v>0</v>
      </c>
    </row>
    <row customHeight="1" ht="21">
      <c r="A49" s="1364" t="s">
        <v>250</v>
      </c>
      <c r="B49" s="1364" t="s">
        <v>251</v>
      </c>
      <c r="C49" s="1364" t="s">
        <v>252</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2704"/>
      <c r="AS49" s="2705"/>
      <c r="AT49" s="2706"/>
      <c r="AU49" s="2707"/>
      <c r="AV49" s="2708"/>
      <c r="AW49" s="2709"/>
      <c r="AX49" s="2710"/>
      <c r="AY49" s="2711"/>
      <c r="AZ49" s="2712"/>
      <c r="BA49" s="2713"/>
      <c r="BB49" s="2762"/>
      <c r="BC49" s="368"/>
      <c r="BD49" s="1259" t="s">
        <v>486</v>
      </c>
      <c r="BF49" s="501"/>
      <c r="BG49" s="501" t="str">
        <f>IF(T49="","",T49)</f>
        <v>Добавить значение признака дифференциации</v>
      </c>
      <c r="BH49" s="501"/>
      <c r="BI49" s="501"/>
      <c r="BJ49" s="1156">
        <v>20</v>
      </c>
    </row>
    <row customHeight="1" ht="22.049999999999997">
      <c r="A50" s="1364" t="s">
        <v>250</v>
      </c>
      <c r="B50" s="1364" t="s">
        <v>251</v>
      </c>
      <c r="C50" s="1364" t="s">
        <v>252</v>
      </c>
      <c r="D50" s="1364" t="s">
        <v>542</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2715"/>
      <c r="AS50" s="2716"/>
      <c r="AT50" s="2717"/>
      <c r="AU50" s="2718"/>
      <c r="AV50" s="2719"/>
      <c r="AW50" s="2720"/>
      <c r="AX50" s="2721"/>
      <c r="AY50" s="2722"/>
      <c r="AZ50" s="2723"/>
      <c r="BA50" s="2724"/>
      <c r="BB50" s="2763"/>
      <c r="BC50" s="368"/>
      <c r="BD50" s="1441"/>
      <c r="BF50" s="501"/>
      <c r="BG50" s="501" t="str">
        <f>IF(T50="","",T50)</f>
        <v>Добавить группу потребителей</v>
      </c>
      <c r="BH50" s="501"/>
      <c r="BI50" s="501"/>
      <c r="BJ50" s="1156">
        <v>21</v>
      </c>
    </row>
    <row customHeight="1" ht="22.049999999999997">
      <c r="A51" s="1364" t="s">
        <v>250</v>
      </c>
      <c r="B51" s="1364" t="s">
        <v>251</v>
      </c>
      <c r="C51" s="1364" t="s">
        <v>252</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2726"/>
      <c r="AS51" s="2727"/>
      <c r="AT51" s="2728"/>
      <c r="AU51" s="2729"/>
      <c r="AV51" s="2730"/>
      <c r="AW51" s="2731"/>
      <c r="AX51" s="2732"/>
      <c r="AY51" s="2733"/>
      <c r="AZ51" s="2734"/>
      <c r="BA51" s="2735"/>
      <c r="BB51" s="2764"/>
      <c r="BC51" s="368"/>
      <c r="BD51" s="304"/>
      <c r="BF51" s="501"/>
      <c r="BG51" s="501" t="str">
        <f>IF(T51="","",T51)</f>
        <v>Добавить наименование признака дифференциации</v>
      </c>
      <c r="BH51" s="501"/>
      <c r="BI51" s="501"/>
      <c r="BJ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253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2749"/>
      <c r="BC52" s="1325"/>
      <c r="BD52" s="1325"/>
      <c r="BF52" s="790"/>
      <c r="BG52" s="790" t="str">
        <f>IF(T52="","",T52)</f>
        <v>Добавить централизованную систему для дифференциации</v>
      </c>
      <c r="BH52" s="790"/>
      <c r="BI52" s="790"/>
      <c r="BJ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254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2749"/>
      <c r="BC53" s="1325"/>
      <c r="BD53" s="1325"/>
      <c r="BF53" s="501"/>
      <c r="BG53" s="501" t="str">
        <f>IF(T53="","",T53)</f>
        <v>Добавить территорию для дифференциации</v>
      </c>
      <c r="BH53" s="501"/>
      <c r="BI53" s="501"/>
      <c r="BJ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2749"/>
      <c r="BC54" s="1325"/>
      <c r="BD54" s="1325"/>
      <c r="BF54" s="790"/>
      <c r="BG54" s="790" t="str">
        <f>IF(T54="","",T54)</f>
        <v>Добавить наименование тарифа</v>
      </c>
      <c r="BH54" s="790"/>
      <c r="BI54" s="790"/>
      <c r="BJ54" s="519">
        <v>0</v>
      </c>
    </row>
    <row customHeight="1" ht="11.549999999999999">
      <c r="M55" s="1161"/>
      <c r="N55" s="1161"/>
      <c r="O55" s="538"/>
      <c r="P55" s="1156"/>
      <c r="Q55" s="1156"/>
      <c r="R55" s="1156"/>
      <c r="S55" s="1156"/>
      <c r="AR55" s="1636"/>
      <c r="AS55" s="1636"/>
      <c r="AT55" s="1636"/>
      <c r="AU55" s="1636"/>
      <c r="AV55" s="1636"/>
      <c r="AW55" s="1636"/>
      <c r="AX55" s="1636"/>
      <c r="AY55" s="1636"/>
      <c r="AZ55" s="1636"/>
      <c r="BA55" s="1636"/>
      <c r="BB55" s="2741"/>
      <c r="BE55" s="1156"/>
      <c r="BF55" s="1156"/>
      <c r="BG55" s="1156"/>
      <c r="BH55" s="1156"/>
      <c r="BI55" s="1156"/>
      <c r="BJ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386"/>
      <c r="AS56" s="2386"/>
      <c r="AT56" s="2386"/>
      <c r="AU56" s="2386"/>
      <c r="AV56" s="2386"/>
      <c r="AW56" s="2386"/>
      <c r="AX56" s="2386"/>
      <c r="AY56" s="2386"/>
      <c r="AZ56" s="2386"/>
      <c r="BA56" s="2386"/>
      <c r="BB56" s="2765"/>
      <c r="BC56" s="2286"/>
      <c r="BD56" s="2286"/>
      <c r="BJ56" s="1156">
        <v>14</v>
      </c>
    </row>
    <row customHeight="1" ht="14.699999999999998">
      <c r="O57" s="538"/>
      <c r="AR57" s="1636"/>
      <c r="AS57" s="1636"/>
      <c r="AT57" s="1636"/>
      <c r="AU57" s="1636"/>
      <c r="AV57" s="1636"/>
      <c r="AW57" s="1636"/>
      <c r="AX57" s="1636"/>
      <c r="AY57" s="1636"/>
      <c r="AZ57" s="1636"/>
      <c r="BA57" s="1636"/>
      <c r="BB57" s="2741"/>
      <c r="BJ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386"/>
      <c r="AS58" s="2386"/>
      <c r="AT58" s="2386"/>
      <c r="AU58" s="2386"/>
      <c r="AV58" s="2386"/>
      <c r="AW58" s="2386"/>
      <c r="AX58" s="2386"/>
      <c r="AY58" s="2386"/>
      <c r="AZ58" s="2386"/>
      <c r="BA58" s="2386"/>
      <c r="BB58" s="2765"/>
      <c r="BC58" s="2286"/>
      <c r="BD58" s="2286"/>
      <c r="BJ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636">
        <v>0</v>
      </c>
      <c r="AS59" s="1636">
        <v>0</v>
      </c>
      <c r="AT59" s="1636">
        <v>0</v>
      </c>
      <c r="AU59" s="1636">
        <v>0</v>
      </c>
      <c r="AV59" s="1636">
        <v>0</v>
      </c>
      <c r="AW59" s="1636">
        <v>0</v>
      </c>
      <c r="AX59" s="1636">
        <v>0</v>
      </c>
      <c r="AY59" s="1636">
        <v>0</v>
      </c>
      <c r="AZ59" s="1636">
        <v>0</v>
      </c>
      <c r="BA59" s="1636">
        <v>0</v>
      </c>
      <c r="BB59" s="2741">
        <v>0</v>
      </c>
      <c r="BC59" s="1156">
        <v>4</v>
      </c>
      <c r="BD59" s="1156">
        <v>115</v>
      </c>
      <c r="BE59" s="512">
        <v>10</v>
      </c>
      <c r="BF59" s="512">
        <v>10</v>
      </c>
      <c r="BG59" s="512">
        <v>10</v>
      </c>
      <c r="BH59" s="512">
        <v>10</v>
      </c>
      <c r="BI59" s="512">
        <v>10</v>
      </c>
      <c r="BJ59" s="1156">
        <v>23</v>
      </c>
    </row>
  </sheetData>
  <sheetProtection sheet="1" formatColumns="0" formatRows="0" autoFilter="0" sort="1" insertRows="1" insertColumns="1" deleteRows="1" deleteColumns="1"/>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s>
  <dataValidations count="7">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9B3B59-CE0A-EA53-C975-0.02DF572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121</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 СП "Биробиджанская ТЭЦ"</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46141</v>
      </c>
      <c r="W28" s="2265"/>
      <c r="X28" s="2265"/>
      <c r="Y28" s="2265"/>
      <c r="Z28" s="2265"/>
      <c r="AA28" s="2265"/>
      <c r="AB28" s="2265"/>
      <c r="AC28" s="2265"/>
      <c r="AD28" s="2265"/>
      <c r="AE28" s="2265"/>
      <c r="AF28" s="327"/>
      <c r="AG28" s="2265" t="str">
        <f>IF(TITLE_DATE_PR_CHANGE="",IF(TITLE_DATE_PR="","",TITLE_DATE_PR),TITLE_DATE_PR_CHANGE)</f>
        <v>46141</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Исх.-ДГК/3294</v>
      </c>
      <c r="W29" s="2252"/>
      <c r="X29" s="2252"/>
      <c r="Y29" s="2252"/>
      <c r="Z29" s="2252"/>
      <c r="AA29" s="2252"/>
      <c r="AB29" s="2252"/>
      <c r="AC29" s="2252"/>
      <c r="AD29" s="2252"/>
      <c r="AE29" s="2252"/>
      <c r="AF29" s="327"/>
      <c r="AG29" s="2252" t="str">
        <f>IF(TITLE_NUMBER_PR_CHANGE="",IF(TITLE_NUMBER_PR="","",TITLE_NUMBER_PR),TITLE_NUMBER_PR_CHANGE)</f>
        <v>Исх.-ДГК/3294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46141</v>
      </c>
      <c r="W32" s="2265"/>
      <c r="X32" s="2265"/>
      <c r="Y32" s="2265"/>
      <c r="Z32" s="2265"/>
      <c r="AA32" s="2265"/>
      <c r="AB32" s="2265"/>
      <c r="AC32" s="2265"/>
      <c r="AD32" s="2265"/>
      <c r="AE32" s="2265"/>
      <c r="AF32" s="327"/>
      <c r="AG32" s="2265" t="str">
        <f>IF(TITLE_DATE_PR_CHANGE="",IF(TITLE_DATE_PR="","",TITLE_DATE_PR),TITLE_DATE_PR_CHANGE)</f>
        <v>46141</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Исх.-ДГК/3294</v>
      </c>
      <c r="W33" s="2252"/>
      <c r="X33" s="2252"/>
      <c r="Y33" s="2252"/>
      <c r="Z33" s="2252"/>
      <c r="AA33" s="2252"/>
      <c r="AB33" s="2252"/>
      <c r="AC33" s="2252"/>
      <c r="AD33" s="2252"/>
      <c r="AE33" s="2252"/>
      <c r="AF33" s="327"/>
      <c r="AG33" s="2252" t="str">
        <f>IF(TITLE_NUMBER_PR_CHANGE="",IF(TITLE_NUMBER_PR="","",TITLE_NUMBER_PR),TITLE_NUMBER_PR_CHANGE)</f>
        <v>Исх.-ДГК/3294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87</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133</v>
      </c>
      <c r="C40" s="1371" t="s">
        <v>134</v>
      </c>
      <c r="D40" s="1371" t="s">
        <v>135</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121</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544</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258</v>
      </c>
      <c r="B47" s="1364" t="s">
        <v>259</v>
      </c>
      <c r="C47" s="1364" t="s">
        <v>260</v>
      </c>
      <c r="D47" s="1364" t="s">
        <v>544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544</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544</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253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254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FB9F6-6195-BF72-5899-0.B8EB82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121</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 СП "Биробиджанская ТЭЦ"</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46141</v>
      </c>
      <c r="W32" s="2265"/>
      <c r="X32" s="2265"/>
      <c r="Y32" s="2265"/>
      <c r="Z32" s="2265"/>
      <c r="AA32" s="2265"/>
      <c r="AB32" s="2265"/>
      <c r="AC32" s="327"/>
      <c r="AD32" s="2265" t="str">
        <f>IF(TITLE_DATE_PR_CHANGE="",IF(TITLE_DATE_PR="","",TITLE_DATE_PR),TITLE_DATE_PR_CHANGE)</f>
        <v>46141</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Исх.-ДГК/3294</v>
      </c>
      <c r="W33" s="2252"/>
      <c r="X33" s="2252"/>
      <c r="Y33" s="2252"/>
      <c r="Z33" s="2252"/>
      <c r="AA33" s="2252"/>
      <c r="AB33" s="2252"/>
      <c r="AC33" s="327"/>
      <c r="AD33" s="2252" t="str">
        <f>IF(TITLE_NUMBER_PR_CHANGE="",IF(TITLE_NUMBER_PR="","",TITLE_NUMBER_PR),TITLE_NUMBER_PR_CHANGE)</f>
        <v>Исх.-ДГК/3294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46141</v>
      </c>
      <c r="W36" s="2265"/>
      <c r="X36" s="2265"/>
      <c r="Y36" s="2265"/>
      <c r="Z36" s="2265"/>
      <c r="AA36" s="2265"/>
      <c r="AB36" s="2265"/>
      <c r="AC36" s="327"/>
      <c r="AD36" s="2265" t="str">
        <f>IF(TITLE_DATE_PR_CHANGE="",IF(TITLE_DATE_PR="","",TITLE_DATE_PR),TITLE_DATE_PR_CHANGE)</f>
        <v>46141</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Исх.-ДГК/3294</v>
      </c>
      <c r="W37" s="2252"/>
      <c r="X37" s="2252"/>
      <c r="Y37" s="2252"/>
      <c r="Z37" s="2252"/>
      <c r="AA37" s="2252"/>
      <c r="AB37" s="2252"/>
      <c r="AC37" s="327"/>
      <c r="AD37" s="2252" t="str">
        <f>IF(TITLE_NUMBER_PR_CHANGE="",IF(TITLE_NUMBER_PR="","",TITLE_NUMBER_PR),TITLE_NUMBER_PR_CHANGE)</f>
        <v>Исх.-ДГК/3294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87</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133</v>
      </c>
      <c r="C44" s="1371" t="s">
        <v>134</v>
      </c>
      <c r="D44" s="1371" t="s">
        <v>135</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121</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545</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545</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576EA-0C4C-36B7-C68D-0.23E64C7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546</v>
      </c>
      <c r="D2" s="1639"/>
      <c r="E2" s="547">
        <f>B2</f>
        <v>0</v>
      </c>
      <c r="F2" s="548"/>
      <c r="G2" s="1647" t="s">
        <v>547</v>
      </c>
      <c r="H2" s="1647" t="s">
        <v>547</v>
      </c>
      <c r="I2" s="1647" t="s">
        <v>547</v>
      </c>
      <c r="J2" s="290" t="s">
        <v>548</v>
      </c>
      <c r="K2" s="544"/>
      <c r="AF2" s="1632">
        <v>0</v>
      </c>
    </row>
    <row s="1643" customFormat="1" customHeight="1" ht="0.75" hidden="1">
      <c r="B3" s="2100"/>
      <c r="C3" s="1168"/>
      <c r="D3" s="549"/>
      <c r="E3" s="550"/>
      <c r="F3" s="551" t="s">
        <v>549</v>
      </c>
      <c r="G3" s="552"/>
      <c r="H3" s="552">
        <f>H4*H5+H7</f>
        <v>0</v>
      </c>
      <c r="I3" s="552">
        <f>I4*I5+I6</f>
        <v>0</v>
      </c>
      <c r="J3" s="553"/>
      <c r="AF3" s="1637">
        <v>0</v>
      </c>
    </row>
    <row customHeight="1" ht="23.25" hidden="1">
      <c r="B4" s="2100"/>
      <c r="C4" s="1168"/>
      <c r="D4" s="1639"/>
      <c r="E4" s="547" t="str">
        <f>B2&amp;".1"</f>
        <v>.1</v>
      </c>
      <c r="F4" s="554" t="s">
        <v>550</v>
      </c>
      <c r="G4" s="555"/>
      <c r="H4" s="542"/>
      <c r="I4" s="542"/>
      <c r="J4" s="290" t="s">
        <v>551</v>
      </c>
      <c r="K4" s="544"/>
      <c r="AF4" s="1632">
        <v>0</v>
      </c>
    </row>
    <row customHeight="1" ht="18.75" hidden="1">
      <c r="B5" s="2100"/>
      <c r="C5" s="1168"/>
      <c r="D5" s="1639"/>
      <c r="E5" s="547" t="str">
        <f>B2&amp;".2"</f>
        <v>.2</v>
      </c>
      <c r="F5" s="554" t="s">
        <v>552</v>
      </c>
      <c r="G5" s="1647" t="s">
        <v>553</v>
      </c>
      <c r="H5" s="542"/>
      <c r="I5" s="542"/>
      <c r="J5" s="290"/>
      <c r="K5" s="544"/>
      <c r="AF5" s="1632">
        <v>0</v>
      </c>
    </row>
    <row customHeight="1" ht="18.75" hidden="1">
      <c r="B6" s="2100"/>
      <c r="C6" s="1168"/>
      <c r="D6" s="1639"/>
      <c r="E6" s="547" t="str">
        <f>B2&amp;".3"</f>
        <v>.3</v>
      </c>
      <c r="F6" s="554" t="s">
        <v>554</v>
      </c>
      <c r="G6" s="1647" t="s">
        <v>553</v>
      </c>
      <c r="H6" s="542"/>
      <c r="I6" s="542"/>
      <c r="J6" s="290"/>
      <c r="K6" s="544"/>
      <c r="AF6" s="1632">
        <v>0</v>
      </c>
    </row>
    <row customHeight="1" ht="18.75" hidden="1">
      <c r="B7" s="2100"/>
      <c r="C7" s="1168"/>
      <c r="D7" s="1639"/>
      <c r="E7" s="547" t="str">
        <f>B2&amp;".4"</f>
        <v>.4</v>
      </c>
      <c r="F7" s="554" t="s">
        <v>555</v>
      </c>
      <c r="G7" s="1647" t="s">
        <v>547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553</v>
      </c>
      <c r="H9" s="542"/>
      <c r="I9" s="542"/>
      <c r="J9" s="543" t="s">
        <v>556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557</v>
      </c>
      <c r="H11" s="542"/>
      <c r="I11" s="542"/>
      <c r="J11" s="290" t="s">
        <v>558</v>
      </c>
      <c r="K11" s="544"/>
      <c r="AF11" s="1632">
        <v>0</v>
      </c>
    </row>
    <row customHeight="1" ht="11.25" hidden="1">
      <c r="AF12" s="1632">
        <v>0</v>
      </c>
    </row>
    <row customHeight="1" ht="22.5" hidden="1">
      <c r="D13" s="1639"/>
      <c r="E13" s="547"/>
      <c r="F13" s="541"/>
      <c r="G13" s="970" t="s">
        <v>559</v>
      </c>
      <c r="H13" s="546"/>
      <c r="I13" s="546"/>
      <c r="J13" s="746" t="s">
        <v>560</v>
      </c>
      <c r="K13" s="544"/>
      <c r="AF13" s="1632">
        <v>0</v>
      </c>
    </row>
    <row customHeight="1" ht="11.25" hidden="1">
      <c r="AF14" s="1632">
        <v>0</v>
      </c>
    </row>
    <row customHeight="1" ht="22.5" hidden="1">
      <c r="D15" s="1639"/>
      <c r="E15" s="547"/>
      <c r="F15" s="541"/>
      <c r="G15" s="1647" t="s">
        <v>561</v>
      </c>
      <c r="H15" s="546"/>
      <c r="I15" s="546"/>
      <c r="J15" s="290" t="s">
        <v>562</v>
      </c>
      <c r="K15" s="544"/>
      <c r="AF15" s="1632">
        <v>0</v>
      </c>
    </row>
    <row customHeight="1" ht="11.25" hidden="1">
      <c r="AF16" s="1632">
        <v>0</v>
      </c>
    </row>
    <row customHeight="1" ht="22.5" hidden="1">
      <c r="D17" s="1639"/>
      <c r="E17" s="547"/>
      <c r="F17" s="541"/>
      <c r="G17" s="1647" t="s">
        <v>563</v>
      </c>
      <c r="H17" s="546"/>
      <c r="I17" s="546"/>
      <c r="J17" s="290" t="s">
        <v>564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"ДГК" СП "Биробиджанская ТЭЦ"</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565</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302</v>
      </c>
      <c r="F28" s="2371"/>
      <c r="G28" s="2371"/>
      <c r="H28" s="1646"/>
      <c r="I28" s="1646"/>
      <c r="J28" s="2128"/>
      <c r="AF28" s="1632">
        <v>11</v>
      </c>
    </row>
    <row customHeight="1" ht="24">
      <c r="E29" s="1647" t="s">
        <v>87</v>
      </c>
      <c r="F29" s="1654" t="s">
        <v>304</v>
      </c>
      <c r="G29" s="1654" t="s">
        <v>567</v>
      </c>
      <c r="H29" s="1654" t="s">
        <v>305</v>
      </c>
      <c r="I29" s="1654" t="s">
        <v>305</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553</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553</v>
      </c>
      <c r="H31" s="559">
        <f>SUMIF($K33:$K71,$K31,H33:H71)</f>
        <v>0</v>
      </c>
      <c r="I31" s="559">
        <f>SUMIF($K33:$K71,$K31,I33:I71)</f>
        <v>0</v>
      </c>
      <c r="J31" s="290" t="str">
        <f>FHD_NOTE_P_2</f>
        <v>Указывается суммарная себестоимость производимых товаров.</v>
      </c>
      <c r="K31" s="1637" t="s">
        <v>568</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553</v>
      </c>
      <c r="H32" s="558"/>
      <c r="I32" s="558"/>
      <c r="J32" s="290" t="str">
        <f>FHD_NOTE_P_3</f>
        <v/>
      </c>
      <c r="K32" s="1637" t="str">
        <f>IF((LEN(E32)-LEN(SUBSTITUTE(E32,".","")))/LEN(".")=1,"p","")</f>
        <v>p</v>
      </c>
      <c r="AF32" s="1632">
        <v>11</v>
      </c>
    </row>
    <row customHeight="1" ht="11.25" hidden="1">
      <c r="A33" s="2372" t="s">
        <v>569</v>
      </c>
      <c r="D33" s="1639"/>
      <c r="E33" s="547" t="str">
        <f>FHD_NUM_P_4</f>
        <v/>
      </c>
      <c r="F33" s="1525" t="str">
        <f>FHD_P_4</f>
        <v/>
      </c>
      <c r="G33" s="1879" t="s">
        <v>553</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570</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571</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553</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553</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553</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553</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572</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574</v>
      </c>
      <c r="C47" s="1637"/>
      <c r="D47" s="576"/>
      <c r="E47" s="547" t="str">
        <f>FHD_NUM_P_11</f>
        <v/>
      </c>
      <c r="F47" s="1525" t="str">
        <f>FHD_P_11</f>
        <v/>
      </c>
      <c r="G47" s="1879" t="s">
        <v>553</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575</v>
      </c>
      <c r="C48" s="1637"/>
      <c r="D48" s="1639"/>
      <c r="E48" s="547" t="str">
        <f>FHD_NUM_P_12</f>
        <v/>
      </c>
      <c r="F48" s="1525" t="str">
        <f>FHD_P_12</f>
        <v/>
      </c>
      <c r="G48" s="1879" t="s">
        <v>553</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553</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553</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553</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576</v>
      </c>
      <c r="I66" s="1650" t="s">
        <v>576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577</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553</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576</v>
      </c>
      <c r="I68" s="1650" t="s">
        <v>576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578</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579</v>
      </c>
      <c r="C72" s="1637"/>
      <c r="D72" s="1639"/>
      <c r="E72" s="547" t="str">
        <f>FHD_NUM_P_34</f>
        <v/>
      </c>
      <c r="F72" s="1881" t="str">
        <f>FHD_P_34</f>
        <v/>
      </c>
      <c r="G72" s="1879" t="s">
        <v>553</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553</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553</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580</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553</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581</v>
      </c>
      <c r="C82" s="736"/>
      <c r="D82" s="734"/>
      <c r="E82" s="547" t="str">
        <f>FHD_NUM_P_44</f>
        <v/>
      </c>
      <c r="F82" s="1881" t="str">
        <f>FHD_P_44</f>
        <v/>
      </c>
      <c r="G82" s="1882" t="s">
        <v>582</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582</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582</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582</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583</v>
      </c>
      <c r="C91" s="736"/>
      <c r="D91" s="734"/>
      <c r="E91" s="547" t="str">
        <f>FHD_NUM_P_53</f>
        <v>7</v>
      </c>
      <c r="F91" s="1881" t="str">
        <f>FHD_P_53</f>
        <v>Объём приобретаемой холодной воды, используемой для горячего водоснабжения</v>
      </c>
      <c r="G91" s="1882" t="s">
        <v>582</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582</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584</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559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585</v>
      </c>
      <c r="D96" s="1639"/>
      <c r="E96" s="547" t="str">
        <f>FHD_NUM_P_58</f>
        <v/>
      </c>
      <c r="F96" s="1881" t="str">
        <f>FHD_P_58</f>
        <v/>
      </c>
      <c r="G96" s="1882" t="s">
        <v>582</v>
      </c>
      <c r="H96" s="978"/>
      <c r="I96" s="578"/>
      <c r="J96" s="290" t="str">
        <f>FHD_NOTE_P_58</f>
        <v/>
      </c>
      <c r="K96" s="544"/>
      <c r="AF96" s="1632">
        <v>0</v>
      </c>
    </row>
    <row customHeight="1" ht="18.75" hidden="1">
      <c r="A97" s="2372"/>
      <c r="D97" s="1639"/>
      <c r="E97" s="547" t="str">
        <f>FHD_NUM_P_59</f>
        <v/>
      </c>
      <c r="F97" s="1881" t="str">
        <f>FHD_P_59</f>
        <v/>
      </c>
      <c r="G97" s="1882" t="s">
        <v>582</v>
      </c>
      <c r="H97" s="978"/>
      <c r="I97" s="578"/>
      <c r="J97" s="290" t="str">
        <f>FHD_NOTE_P_59</f>
        <v/>
      </c>
      <c r="K97" s="544"/>
      <c r="AF97" s="1632">
        <v>0</v>
      </c>
    </row>
    <row customHeight="1" ht="18.75" hidden="1">
      <c r="A98" s="2372"/>
      <c r="D98" s="1639"/>
      <c r="E98" s="547" t="str">
        <f>FHD_NUM_P_60</f>
        <v/>
      </c>
      <c r="F98" s="1881" t="str">
        <f>FHD_P_60</f>
        <v/>
      </c>
      <c r="G98" s="1882" t="s">
        <v>582</v>
      </c>
      <c r="H98" s="978"/>
      <c r="I98" s="578"/>
      <c r="J98" s="290" t="str">
        <f>FHD_NOTE_P_60</f>
        <v/>
      </c>
      <c r="K98" s="544"/>
      <c r="AF98" s="1632">
        <v>0</v>
      </c>
    </row>
    <row s="1367" customFormat="1" customHeight="1" ht="18.75" hidden="1">
      <c r="A99" s="2372" t="s">
        <v>586</v>
      </c>
      <c r="C99" s="1637"/>
      <c r="D99" s="1639"/>
      <c r="E99" s="547" t="str">
        <f>FHD_NUM_P_61</f>
        <v/>
      </c>
      <c r="F99" s="1881" t="str">
        <f>FHD_P_61</f>
        <v/>
      </c>
      <c r="G99" s="1879" t="s">
        <v>557</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587</v>
      </c>
      <c r="G101" s="573"/>
      <c r="H101" s="574"/>
      <c r="I101" s="574"/>
      <c r="J101" s="1005" t="s">
        <v>588</v>
      </c>
      <c r="K101" s="544"/>
      <c r="AF101" s="1632">
        <v>0</v>
      </c>
    </row>
    <row s="1367" customFormat="1" customHeight="1" ht="18.75" hidden="1">
      <c r="A102" s="2372"/>
      <c r="C102" s="1637"/>
      <c r="D102" s="1639"/>
      <c r="E102" s="547" t="str">
        <f>FHD_NUM_P_62</f>
        <v/>
      </c>
      <c r="F102" s="1881" t="str">
        <f>FHD_P_62</f>
        <v/>
      </c>
      <c r="G102" s="1878" t="s">
        <v>557</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584</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589</v>
      </c>
      <c r="D104" s="1639"/>
      <c r="E104" s="547" t="str">
        <f>FHD_NUM_P_64</f>
        <v/>
      </c>
      <c r="F104" s="1881" t="str">
        <f>FHD_P_64</f>
        <v/>
      </c>
      <c r="G104" s="1878" t="s">
        <v>584</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584</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590</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591</v>
      </c>
      <c r="H112" s="578"/>
      <c r="I112" s="578"/>
      <c r="J112" s="290" t="str">
        <f>FHD_NOTE_P_72</f>
        <v/>
      </c>
      <c r="K112" s="544"/>
      <c r="AF112" s="1632">
        <v>19</v>
      </c>
    </row>
    <row customHeight="1" ht="18.75" hidden="1">
      <c r="A113" s="990" t="s">
        <v>592</v>
      </c>
      <c r="D113" s="1639"/>
      <c r="E113" s="547" t="str">
        <f>FHD_NUM_P_73</f>
        <v/>
      </c>
      <c r="F113" s="1881" t="str">
        <f>FHD_P_73</f>
        <v/>
      </c>
      <c r="G113" s="971" t="s">
        <v>591</v>
      </c>
      <c r="H113" s="969"/>
      <c r="I113" s="969"/>
      <c r="J113" s="290" t="str">
        <f>FHD_NOTE_P_73</f>
        <v/>
      </c>
      <c r="K113" s="544"/>
      <c r="AF113" s="1632">
        <v>0</v>
      </c>
    </row>
    <row customHeight="1" ht="33.75">
      <c r="A114" s="990" t="s">
        <v>593</v>
      </c>
      <c r="D114" s="1639"/>
      <c r="E114" s="547" t="str">
        <f>FHD_NUM_P_74</f>
        <v>13</v>
      </c>
      <c r="F114" s="1881" t="str">
        <f>FHD_P_74</f>
        <v>Удельный расход электрической энергии на подачу воды в сеть</v>
      </c>
      <c r="G114" s="1877" t="s">
        <v>594</v>
      </c>
      <c r="H114" s="578"/>
      <c r="I114" s="578"/>
      <c r="J114" s="290" t="str">
        <f>FHD_NOTE_P_74</f>
        <v/>
      </c>
      <c r="K114" s="544"/>
      <c r="AF114" s="1632">
        <v>0</v>
      </c>
    </row>
    <row s="1636" customFormat="1" customHeight="1" ht="18.75" hidden="1">
      <c r="A115" s="2374" t="s">
        <v>595</v>
      </c>
      <c r="B115" s="911"/>
      <c r="C115" s="736"/>
      <c r="D115" s="734"/>
      <c r="E115" s="547" t="str">
        <f>FHD_NUM_P_75</f>
        <v/>
      </c>
      <c r="F115" s="1881" t="str">
        <f>FHD_P_75</f>
        <v/>
      </c>
      <c r="G115" s="1877" t="s">
        <v>559</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559</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559</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596</v>
      </c>
      <c r="G119" s="748"/>
      <c r="H119" s="749"/>
      <c r="I119" s="749"/>
      <c r="J119" s="1004" t="s">
        <v>597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598</v>
      </c>
      <c r="D120" s="1639"/>
      <c r="E120" s="547" t="str">
        <f>FHD_NUM_P_78</f>
        <v/>
      </c>
      <c r="F120" s="1881" t="str">
        <f>FHD_P_78</f>
        <v/>
      </c>
      <c r="G120" s="1878" t="s">
        <v>561</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587</v>
      </c>
      <c r="G122" s="573"/>
      <c r="H122" s="574"/>
      <c r="I122" s="574"/>
      <c r="J122" s="1005" t="s">
        <v>599</v>
      </c>
      <c r="K122" s="544"/>
      <c r="AF122" s="1632">
        <v>0</v>
      </c>
    </row>
    <row customHeight="1" ht="22.5" hidden="1">
      <c r="A123" s="2372"/>
      <c r="D123" s="1639"/>
      <c r="E123" s="547" t="str">
        <f>FHD_NUM_P_79</f>
        <v/>
      </c>
      <c r="F123" s="1881" t="str">
        <f>FHD_P_79</f>
        <v/>
      </c>
      <c r="G123" s="1879" t="s">
        <v>563</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587</v>
      </c>
      <c r="G125" s="573"/>
      <c r="H125" s="574"/>
      <c r="I125" s="574"/>
      <c r="J125" s="1005" t="s">
        <v>600</v>
      </c>
      <c r="K125" s="544"/>
      <c r="AF125" s="1632">
        <v>0</v>
      </c>
    </row>
    <row customHeight="1" ht="22.5" hidden="1">
      <c r="A126" s="2372"/>
      <c r="D126" s="1639"/>
      <c r="E126" s="547" t="str">
        <f>FHD_NUM_P_80</f>
        <v/>
      </c>
      <c r="F126" s="1881" t="str">
        <f>FHD_P_80</f>
        <v/>
      </c>
      <c r="G126" s="1879" t="s">
        <v>601</v>
      </c>
      <c r="H126" s="558"/>
      <c r="I126" s="558"/>
      <c r="J126" s="290" t="str">
        <f>FHD_NOTE_P_80</f>
        <v/>
      </c>
      <c r="K126" s="544"/>
      <c r="AF126" s="1632">
        <v>0</v>
      </c>
    </row>
    <row customHeight="1" ht="18.75" hidden="1">
      <c r="A127" s="2372"/>
      <c r="D127" s="1639"/>
      <c r="E127" s="547" t="str">
        <f>FHD_NUM_P_81</f>
        <v/>
      </c>
      <c r="F127" s="1881" t="str">
        <f>FHD_P_81</f>
        <v/>
      </c>
      <c r="G127" s="1879" t="s">
        <v>602</v>
      </c>
      <c r="H127" s="558"/>
      <c r="I127" s="558"/>
      <c r="J127" s="290" t="str">
        <f>FHD_NOTE_P_81</f>
        <v/>
      </c>
      <c r="K127" s="544"/>
      <c r="AF127" s="1632">
        <v>0</v>
      </c>
    </row>
    <row customHeight="1" ht="18.75" hidden="1">
      <c r="A128" s="2372"/>
      <c r="C128" s="1637" t="s">
        <v>589</v>
      </c>
      <c r="D128" s="1639"/>
      <c r="E128" s="547" t="str">
        <f>FHD_NUM_P_82</f>
        <v/>
      </c>
      <c r="F128" s="1881" t="str">
        <f>FHD_P_82</f>
        <v/>
      </c>
      <c r="G128" s="1879" t="s">
        <v>308</v>
      </c>
      <c r="H128" s="402"/>
      <c r="I128" s="402"/>
      <c r="J128" s="290" t="str">
        <f>FHD_NOTE_P_82</f>
        <v/>
      </c>
      <c r="K128" s="544"/>
      <c r="AF128" s="1632">
        <v>0</v>
      </c>
    </row>
    <row customHeight="1" ht="18.75" hidden="1">
      <c r="A129" s="2372"/>
      <c r="C129" s="1637" t="s">
        <v>589</v>
      </c>
      <c r="D129" s="1639"/>
      <c r="E129" s="547" t="str">
        <f>FHD_NUM_P_83</f>
        <v/>
      </c>
      <c r="F129" s="1525" t="str">
        <f>FHD_P_83</f>
        <v/>
      </c>
      <c r="G129" s="1879" t="s">
        <v>308</v>
      </c>
      <c r="H129" s="402"/>
      <c r="I129" s="402"/>
      <c r="J129" s="290" t="str">
        <f>FHD_NOTE_P_83</f>
        <v/>
      </c>
      <c r="K129" s="544"/>
      <c r="AF129" s="1632">
        <v>0</v>
      </c>
    </row>
    <row customHeight="1" ht="18.75" hidden="1">
      <c r="A130" s="2372"/>
      <c r="C130" s="1637" t="s">
        <v>589</v>
      </c>
      <c r="D130" s="1639"/>
      <c r="E130" s="547" t="str">
        <f>FHD_NUM_P_84</f>
        <v/>
      </c>
      <c r="F130" s="1525" t="str">
        <f>FHD_P_84</f>
        <v/>
      </c>
      <c r="G130" s="1879" t="s">
        <v>308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A6B84D-7061-B9EC-7D1F-0.1A6435D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"ДГК" СП "Биробиджанская ТЭЦ"</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87</v>
      </c>
      <c r="E10" s="2128" t="s">
        <v>87</v>
      </c>
      <c r="F10" s="2128"/>
      <c r="G10" s="522" t="s">
        <v>304</v>
      </c>
      <c r="H10" s="2128" t="s">
        <v>87</v>
      </c>
      <c r="I10" s="2128"/>
      <c r="J10" s="522" t="s">
        <v>603</v>
      </c>
      <c r="K10" s="522" t="s">
        <v>604</v>
      </c>
      <c r="L10" s="2128" t="s">
        <v>87</v>
      </c>
      <c r="M10" s="2128"/>
      <c r="N10" s="522" t="s">
        <v>605</v>
      </c>
      <c r="O10" s="522" t="s">
        <v>606</v>
      </c>
      <c r="P10" s="522" t="s">
        <v>607</v>
      </c>
      <c r="Q10" s="522" t="s">
        <v>608</v>
      </c>
      <c r="R10" s="522" t="s">
        <v>609</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98</v>
      </c>
      <c r="O11" s="1026" t="s">
        <v>146</v>
      </c>
      <c r="P11" s="1026" t="s">
        <v>147</v>
      </c>
      <c r="Q11" s="1026" t="s">
        <v>148</v>
      </c>
      <c r="R11" s="1026" t="s">
        <v>149</v>
      </c>
      <c r="S11" s="1026" t="s">
        <v>150</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108</v>
      </c>
      <c r="E14" s="2378" t="s">
        <v>104</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611</v>
      </c>
      <c r="F17" s="2377"/>
      <c r="G17" s="2377"/>
      <c r="H17" s="2377"/>
      <c r="I17" s="2377"/>
      <c r="J17" s="2377"/>
      <c r="K17" s="2377"/>
      <c r="L17" s="2377"/>
      <c r="M17" s="2377"/>
      <c r="N17" s="2377"/>
      <c r="O17" s="2377"/>
      <c r="P17" s="2377"/>
      <c r="Q17" s="559">
        <f>SUMIF(T18:T19,"i",Q18:Q19)</f>
        <v>0</v>
      </c>
      <c r="R17" s="1018"/>
      <c r="S17" s="898" t="s">
        <v>612</v>
      </c>
      <c r="T17" s="718" t="s">
        <v>613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614</v>
      </c>
      <c r="F20" s="2377"/>
      <c r="G20" s="2377"/>
      <c r="H20" s="2377"/>
      <c r="I20" s="2377"/>
      <c r="J20" s="2377"/>
      <c r="K20" s="2377"/>
      <c r="L20" s="2377"/>
      <c r="M20" s="2377"/>
      <c r="N20" s="2377"/>
      <c r="O20" s="2377"/>
      <c r="P20" s="2377"/>
      <c r="Q20" s="559">
        <f>SUMIF(T21:T22,"i",Q21:Q22)</f>
        <v>0</v>
      </c>
      <c r="R20" s="1018"/>
      <c r="S20" s="710" t="s">
        <v>615</v>
      </c>
      <c r="T20" s="718" t="s">
        <v>613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532D9-B3DF-EACC-EABE-0.95E3CCC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616</v>
      </c>
      <c r="C2" s="2054" t="s">
        <v>617</v>
      </c>
      <c r="D2" s="2053" t="s">
        <v>618</v>
      </c>
      <c r="E2" s="2057">
        <f>RIGHT(I2,LEN(I2)-SEARCH("#",SUBSTITUTE(I2,".","#",LEN(I2)-LEN(SUBSTITUTE(I2,".","")))))</f>
      </c>
      <c r="F2" s="2059">
        <f>J2</f>
        <v>0</v>
      </c>
      <c r="G2" s="1637"/>
      <c r="H2" s="2060"/>
      <c r="I2" s="2050"/>
      <c r="J2" s="541"/>
      <c r="K2" s="2020" t="s">
        <v>557</v>
      </c>
      <c r="L2" s="752"/>
      <c r="M2" s="752"/>
      <c r="N2" s="544"/>
      <c r="O2" s="1526" t="s">
        <v>558</v>
      </c>
      <c r="P2" s="544"/>
      <c r="Q2" s="1637"/>
      <c r="R2" s="1637"/>
      <c r="W2" s="1637"/>
      <c r="Z2" s="545"/>
      <c r="AF2" s="1633"/>
      <c r="AG2" s="1633"/>
      <c r="AH2" s="1633"/>
      <c r="AI2" s="1633"/>
      <c r="AJ2" s="1633"/>
      <c r="AK2" s="1367">
        <v>0</v>
      </c>
    </row>
    <row customHeight="1" ht="11.25" hidden="1">
      <c r="E3" s="2052" t="s">
        <v>619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620</v>
      </c>
      <c r="J6" s="2308"/>
      <c r="K6" s="2308"/>
      <c r="L6" s="2308"/>
      <c r="M6" s="2308"/>
      <c r="O6" s="557"/>
      <c r="AK6" s="1632">
        <v>55</v>
      </c>
    </row>
    <row customHeight="1" ht="25.2">
      <c r="I7" s="2250" t="str">
        <f>IF(org=0,"Не определено",org)</f>
        <v>АО "ДГК" СП "Биробиджанская ТЭЦ"</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621</v>
      </c>
      <c r="I10" s="712"/>
      <c r="J10" s="2368" t="s">
        <v>104</v>
      </c>
      <c r="K10" s="2369"/>
      <c r="L10" s="2030" t="str">
        <f>IF(L9="","",INDEX(DIFFERENTIATION_UNMERGE_VD,MATCH(L9,DIFFERENTIATION_ID_DIFF,0)))</f>
        <v/>
      </c>
      <c r="M10" s="2030">
        <f>IF(M9="","",INDEX(DIFFERENTIATION_UNMERGE_VD,MATCH(M9,DIFFERENTIATION_ID_DIFF,0)))</f>
        <v>0</v>
      </c>
      <c r="O10" s="2128" t="s">
        <v>303</v>
      </c>
      <c r="AK10" s="1632">
        <v>11</v>
      </c>
    </row>
    <row customHeight="1" ht="11.549999999999999">
      <c r="E11" s="2051" t="s">
        <v>622</v>
      </c>
      <c r="I11" s="712"/>
      <c r="J11" s="2368" t="s">
        <v>565</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623</v>
      </c>
      <c r="I12" s="1663"/>
      <c r="J12" s="2368" t="s">
        <v>566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624</v>
      </c>
      <c r="F13" s="2051" t="s">
        <v>625</v>
      </c>
      <c r="I13" s="2370" t="s">
        <v>302</v>
      </c>
      <c r="J13" s="2371"/>
      <c r="K13" s="2371"/>
      <c r="L13" s="2028"/>
      <c r="M13" s="2068"/>
      <c r="O13" s="2128"/>
      <c r="AK13" s="1632">
        <v>11</v>
      </c>
    </row>
    <row customHeight="1" ht="24">
      <c r="I14" s="2021" t="s">
        <v>87</v>
      </c>
      <c r="J14" s="2021" t="s">
        <v>304</v>
      </c>
      <c r="K14" s="2021" t="s">
        <v>567</v>
      </c>
      <c r="L14" s="2061" t="s">
        <v>305</v>
      </c>
      <c r="M14" s="2062" t="s">
        <v>305</v>
      </c>
      <c r="O14" s="2128"/>
      <c r="AK14" s="1632">
        <v>23</v>
      </c>
    </row>
    <row customHeight="1" ht="24">
      <c r="A15" s="2055"/>
      <c r="B15" s="2054" t="s">
        <v>626</v>
      </c>
      <c r="C15" s="2054" t="s">
        <v>627</v>
      </c>
      <c r="D15" s="2053" t="s">
        <v>628</v>
      </c>
      <c r="E15" s="2057" t="s">
        <v>629</v>
      </c>
      <c r="F15" s="2057" t="s">
        <v>629</v>
      </c>
      <c r="G15" s="1637" t="s">
        <v>589</v>
      </c>
      <c r="H15" s="2022"/>
      <c r="I15" s="1631">
        <v>1</v>
      </c>
      <c r="J15" s="2023" t="s">
        <v>630</v>
      </c>
      <c r="K15" s="2021" t="s">
        <v>308</v>
      </c>
      <c r="L15" s="663"/>
      <c r="M15" s="819"/>
      <c r="N15" s="544" t="s">
        <v>631</v>
      </c>
      <c r="O15" s="1526" t="s">
        <v>632</v>
      </c>
      <c r="P15" s="544" t="s">
        <v>631</v>
      </c>
      <c r="AK15" s="1632">
        <v>23</v>
      </c>
    </row>
    <row customHeight="1" ht="35.699999999999996">
      <c r="A16" s="2055"/>
      <c r="B16" s="2054" t="s">
        <v>633</v>
      </c>
      <c r="C16" s="2054" t="s">
        <v>634</v>
      </c>
      <c r="D16" s="2053" t="s">
        <v>618</v>
      </c>
      <c r="E16" s="2057" t="s">
        <v>629</v>
      </c>
      <c r="F16" s="2057" t="s">
        <v>629</v>
      </c>
      <c r="H16" s="2022"/>
      <c r="I16" s="1630">
        <v>2</v>
      </c>
      <c r="J16" s="2064" t="s">
        <v>635</v>
      </c>
      <c r="K16" s="2063" t="s">
        <v>557</v>
      </c>
      <c r="L16" s="2069"/>
      <c r="M16" s="1677"/>
      <c r="N16" s="544" t="s">
        <v>631</v>
      </c>
      <c r="O16" s="1526" t="s">
        <v>636</v>
      </c>
      <c r="P16" s="544" t="s">
        <v>631</v>
      </c>
      <c r="AK16" s="1632">
        <v>34</v>
      </c>
    </row>
    <row s="1643" customFormat="1" customHeight="1" ht="17.25" hidden="1">
      <c r="A17" s="1168"/>
      <c r="B17" s="1168"/>
      <c r="C17" s="1168"/>
      <c r="D17" s="1168"/>
      <c r="E17" s="1168"/>
      <c r="H17" s="1325"/>
      <c r="I17" s="1014" t="s">
        <v>637</v>
      </c>
      <c r="J17" s="992"/>
      <c r="K17" s="1014"/>
      <c r="L17" s="993"/>
      <c r="M17" s="993"/>
      <c r="O17" s="1386"/>
      <c r="AK17" s="1637">
        <v>1</v>
      </c>
    </row>
    <row s="1367" customFormat="1" customHeight="1" ht="24">
      <c r="A18" s="988"/>
      <c r="B18" s="988"/>
      <c r="C18" s="988"/>
      <c r="D18" s="988"/>
      <c r="E18" s="988"/>
      <c r="G18" s="1637"/>
      <c r="H18" s="1634"/>
      <c r="I18" s="571"/>
      <c r="J18" s="572" t="s">
        <v>587</v>
      </c>
      <c r="K18" s="573"/>
      <c r="L18" s="2071"/>
      <c r="M18" s="574"/>
      <c r="N18" s="544"/>
      <c r="O18" s="1526" t="s">
        <v>588</v>
      </c>
      <c r="P18" s="544"/>
      <c r="Q18" s="1637"/>
      <c r="R18" s="1637"/>
      <c r="W18" s="1637"/>
      <c r="Z18" s="545"/>
      <c r="AF18" s="1633"/>
      <c r="AG18" s="1633"/>
      <c r="AH18" s="1633"/>
      <c r="AI18" s="1633"/>
      <c r="AJ18" s="1633"/>
      <c r="AK18" s="1367">
        <v>23</v>
      </c>
    </row>
    <row customHeight="1" ht="19.95">
      <c r="A19" s="2055"/>
      <c r="B19" s="2054" t="s">
        <v>638</v>
      </c>
      <c r="C19" s="2054" t="s">
        <v>639</v>
      </c>
      <c r="D19" s="2053" t="s">
        <v>618</v>
      </c>
      <c r="E19" s="2057" t="s">
        <v>629</v>
      </c>
      <c r="F19" s="2057" t="s">
        <v>629</v>
      </c>
      <c r="H19" s="2022"/>
      <c r="I19" s="1665">
        <v>3</v>
      </c>
      <c r="J19" s="2023" t="s">
        <v>639</v>
      </c>
      <c r="K19" s="2019" t="s">
        <v>557</v>
      </c>
      <c r="L19" s="728"/>
      <c r="M19" s="558"/>
      <c r="N19" s="544"/>
      <c r="O19" s="1526" t="s">
        <v>640</v>
      </c>
      <c r="P19" s="544"/>
      <c r="AK19" s="1632">
        <v>19</v>
      </c>
    </row>
    <row customHeight="1" ht="77.7">
      <c r="A20" s="2055"/>
      <c r="B20" s="2054" t="s">
        <v>641</v>
      </c>
      <c r="C20" s="2054" t="s">
        <v>642</v>
      </c>
      <c r="D20" s="2053" t="s">
        <v>618</v>
      </c>
      <c r="E20" s="2057" t="s">
        <v>629</v>
      </c>
      <c r="F20" s="2057" t="s">
        <v>629</v>
      </c>
      <c r="H20" s="2022"/>
      <c r="I20" s="1665">
        <v>4</v>
      </c>
      <c r="J20" s="2023" t="s">
        <v>643</v>
      </c>
      <c r="K20" s="2019" t="s">
        <v>584</v>
      </c>
      <c r="L20" s="728"/>
      <c r="M20" s="558"/>
      <c r="N20" s="544"/>
      <c r="O20" s="1526"/>
      <c r="P20" s="544"/>
      <c r="AK20" s="1632">
        <v>74</v>
      </c>
    </row>
    <row customHeight="1" ht="35.699999999999996">
      <c r="A21" s="2055"/>
      <c r="B21" s="2054" t="s">
        <v>644</v>
      </c>
      <c r="C21" s="2054" t="s">
        <v>645</v>
      </c>
      <c r="D21" s="2053" t="s">
        <v>618</v>
      </c>
      <c r="E21" s="2057" t="s">
        <v>629</v>
      </c>
      <c r="F21" s="2057" t="s">
        <v>629</v>
      </c>
      <c r="H21" s="2022"/>
      <c r="I21" s="1665">
        <v>5</v>
      </c>
      <c r="J21" s="2023" t="s">
        <v>646</v>
      </c>
      <c r="K21" s="2019" t="s">
        <v>584</v>
      </c>
      <c r="L21" s="728"/>
      <c r="M21" s="558"/>
      <c r="N21" s="544"/>
      <c r="O21" s="1526" t="s">
        <v>640</v>
      </c>
      <c r="P21" s="544"/>
      <c r="AK21" s="1632">
        <v>34</v>
      </c>
    </row>
    <row customHeight="1" ht="48.29999999999999">
      <c r="A22" s="2055"/>
      <c r="B22" s="2054" t="s">
        <v>647</v>
      </c>
      <c r="C22" s="2054" t="s">
        <v>648</v>
      </c>
      <c r="D22" s="2053" t="s">
        <v>618</v>
      </c>
      <c r="E22" s="2057" t="s">
        <v>629</v>
      </c>
      <c r="F22" s="2057" t="s">
        <v>629</v>
      </c>
      <c r="H22" s="2022"/>
      <c r="I22" s="1665">
        <v>6</v>
      </c>
      <c r="J22" s="2023" t="s">
        <v>649</v>
      </c>
      <c r="K22" s="2019" t="s">
        <v>584</v>
      </c>
      <c r="L22" s="728"/>
      <c r="M22" s="558"/>
      <c r="N22" s="544"/>
      <c r="O22" s="1526" t="s">
        <v>650</v>
      </c>
      <c r="P22" s="544"/>
      <c r="AK22" s="1632">
        <v>46</v>
      </c>
    </row>
    <row customHeight="1" ht="19.95">
      <c r="A23" s="2055"/>
      <c r="B23" s="2054" t="s">
        <v>651</v>
      </c>
      <c r="C23" s="2054" t="s">
        <v>652</v>
      </c>
      <c r="D23" s="2053" t="s">
        <v>618</v>
      </c>
      <c r="E23" s="2057" t="s">
        <v>629</v>
      </c>
      <c r="F23" s="2057" t="s">
        <v>629</v>
      </c>
      <c r="H23" s="2022"/>
      <c r="I23" s="1665" t="s">
        <v>653</v>
      </c>
      <c r="J23" s="1525" t="s">
        <v>654</v>
      </c>
      <c r="K23" s="2019" t="s">
        <v>584</v>
      </c>
      <c r="L23" s="728"/>
      <c r="M23" s="558"/>
      <c r="N23" s="544"/>
      <c r="O23" s="1526" t="s">
        <v>640</v>
      </c>
      <c r="P23" s="544"/>
      <c r="AK23" s="1632">
        <v>19</v>
      </c>
    </row>
    <row customHeight="1" ht="19.95">
      <c r="A24" s="2055"/>
      <c r="B24" s="2054" t="s">
        <v>655</v>
      </c>
      <c r="C24" s="2054" t="s">
        <v>656</v>
      </c>
      <c r="D24" s="2053" t="s">
        <v>618</v>
      </c>
      <c r="E24" s="2057" t="s">
        <v>629</v>
      </c>
      <c r="F24" s="2057" t="s">
        <v>629</v>
      </c>
      <c r="H24" s="2022"/>
      <c r="I24" s="1665" t="s">
        <v>657</v>
      </c>
      <c r="J24" s="1525" t="s">
        <v>658</v>
      </c>
      <c r="K24" s="2019" t="s">
        <v>584</v>
      </c>
      <c r="L24" s="728"/>
      <c r="M24" s="558"/>
      <c r="N24" s="544"/>
      <c r="O24" s="1526"/>
      <c r="P24" s="544"/>
      <c r="AK24" s="1632">
        <v>19</v>
      </c>
    </row>
    <row customHeight="1" ht="24">
      <c r="A25" s="2055"/>
      <c r="B25" s="2054" t="s">
        <v>659</v>
      </c>
      <c r="C25" s="2054" t="s">
        <v>660</v>
      </c>
      <c r="D25" s="2053" t="s">
        <v>618</v>
      </c>
      <c r="E25" s="2057" t="s">
        <v>629</v>
      </c>
      <c r="F25" s="2057" t="s">
        <v>629</v>
      </c>
      <c r="H25" s="2022"/>
      <c r="I25" s="1665" t="s">
        <v>661</v>
      </c>
      <c r="J25" s="1525" t="s">
        <v>662</v>
      </c>
      <c r="K25" s="2019" t="s">
        <v>584</v>
      </c>
      <c r="L25" s="728"/>
      <c r="M25" s="558"/>
      <c r="N25" s="544"/>
      <c r="O25" s="1526"/>
      <c r="P25" s="544"/>
      <c r="AK25" s="1632">
        <v>23</v>
      </c>
    </row>
    <row customHeight="1" ht="24">
      <c r="A26" s="2055"/>
      <c r="B26" s="2054" t="s">
        <v>663</v>
      </c>
      <c r="C26" s="2054" t="s">
        <v>664</v>
      </c>
      <c r="D26" s="2053" t="s">
        <v>618</v>
      </c>
      <c r="E26" s="2057" t="s">
        <v>629</v>
      </c>
      <c r="F26" s="2057" t="s">
        <v>629</v>
      </c>
      <c r="H26" s="2022"/>
      <c r="I26" s="1665">
        <v>7</v>
      </c>
      <c r="J26" s="2023" t="s">
        <v>664</v>
      </c>
      <c r="K26" s="2019" t="s">
        <v>665</v>
      </c>
      <c r="L26" s="728"/>
      <c r="M26" s="558"/>
      <c r="N26" s="544"/>
      <c r="O26" s="1526"/>
      <c r="P26" s="544"/>
      <c r="AK26" s="1632">
        <v>23</v>
      </c>
    </row>
    <row customHeight="1" ht="24">
      <c r="A27" s="2055"/>
      <c r="B27" s="2054" t="s">
        <v>666</v>
      </c>
      <c r="C27" s="2054" t="s">
        <v>667</v>
      </c>
      <c r="D27" s="2053" t="s">
        <v>618</v>
      </c>
      <c r="E27" s="2057" t="s">
        <v>629</v>
      </c>
      <c r="F27" s="2057" t="s">
        <v>629</v>
      </c>
      <c r="H27" s="2022"/>
      <c r="I27" s="1665">
        <v>8</v>
      </c>
      <c r="J27" s="2023" t="s">
        <v>667</v>
      </c>
      <c r="K27" s="2019" t="s">
        <v>590</v>
      </c>
      <c r="L27" s="728"/>
      <c r="M27" s="558"/>
      <c r="N27" s="544"/>
      <c r="O27" s="1526"/>
      <c r="P27" s="544"/>
      <c r="AK27" s="1632">
        <v>23</v>
      </c>
    </row>
    <row customHeight="1" ht="35.699999999999996">
      <c r="A28" s="2055"/>
      <c r="B28" s="2054" t="s">
        <v>668</v>
      </c>
      <c r="C28" s="2054" t="s">
        <v>669</v>
      </c>
      <c r="D28" s="2053" t="s">
        <v>618</v>
      </c>
      <c r="E28" s="2057" t="s">
        <v>629</v>
      </c>
      <c r="F28" s="2057" t="s">
        <v>629</v>
      </c>
      <c r="H28" s="2022"/>
      <c r="I28" s="1676">
        <v>9</v>
      </c>
      <c r="J28" s="2023" t="s">
        <v>670</v>
      </c>
      <c r="K28" s="2019" t="s">
        <v>561</v>
      </c>
      <c r="L28" s="728"/>
      <c r="M28" s="558"/>
      <c r="N28" s="544"/>
      <c r="O28" s="1526"/>
      <c r="P28" s="544"/>
      <c r="AK28" s="1632">
        <v>34</v>
      </c>
    </row>
    <row customHeight="1" ht="35.699999999999996">
      <c r="A29" s="2055"/>
      <c r="B29" s="2054" t="s">
        <v>671</v>
      </c>
      <c r="C29" s="2054" t="s">
        <v>672</v>
      </c>
      <c r="D29" s="2053" t="s">
        <v>618</v>
      </c>
      <c r="E29" s="2057" t="s">
        <v>629</v>
      </c>
      <c r="F29" s="2057" t="s">
        <v>629</v>
      </c>
      <c r="H29" s="2022"/>
      <c r="I29" s="1676">
        <v>10</v>
      </c>
      <c r="J29" s="2023" t="s">
        <v>673</v>
      </c>
      <c r="K29" s="2019" t="s">
        <v>561</v>
      </c>
      <c r="L29" s="728"/>
      <c r="M29" s="558"/>
      <c r="N29" s="544"/>
      <c r="O29" s="1526"/>
      <c r="P29" s="544"/>
      <c r="AK29" s="1632">
        <v>34</v>
      </c>
    </row>
    <row customHeight="1" ht="24">
      <c r="A30" s="2055"/>
      <c r="B30" s="2054" t="s">
        <v>674</v>
      </c>
      <c r="C30" s="2054" t="s">
        <v>675</v>
      </c>
      <c r="D30" s="2053" t="s">
        <v>618</v>
      </c>
      <c r="E30" s="2057" t="s">
        <v>629</v>
      </c>
      <c r="F30" s="2057" t="s">
        <v>629</v>
      </c>
      <c r="H30" s="2022"/>
      <c r="I30" s="1676">
        <v>11</v>
      </c>
      <c r="J30" s="2023" t="s">
        <v>675</v>
      </c>
      <c r="K30" s="2019" t="s">
        <v>591</v>
      </c>
      <c r="L30" s="2070"/>
      <c r="M30" s="1622"/>
      <c r="N30" s="544"/>
      <c r="O30" s="1526"/>
      <c r="P30" s="544"/>
      <c r="AK30" s="1632">
        <v>23</v>
      </c>
    </row>
    <row customHeight="1" ht="24">
      <c r="A31" s="2055"/>
      <c r="B31" s="2054" t="s">
        <v>676</v>
      </c>
      <c r="C31" s="2054" t="s">
        <v>677</v>
      </c>
      <c r="D31" s="2053" t="s">
        <v>618</v>
      </c>
      <c r="E31" s="2057" t="s">
        <v>629</v>
      </c>
      <c r="F31" s="2057" t="s">
        <v>629</v>
      </c>
      <c r="H31" s="2022"/>
      <c r="I31" s="1676">
        <v>12</v>
      </c>
      <c r="J31" s="2023" t="s">
        <v>677</v>
      </c>
      <c r="K31" s="2019" t="s">
        <v>591</v>
      </c>
      <c r="L31" s="2070"/>
      <c r="M31" s="1622"/>
      <c r="N31" s="544"/>
      <c r="O31" s="1526"/>
      <c r="P31" s="544"/>
      <c r="AK31" s="1632">
        <v>23</v>
      </c>
    </row>
    <row customHeight="1" ht="48.29999999999999">
      <c r="A32" s="2055"/>
      <c r="B32" s="2054" t="s">
        <v>678</v>
      </c>
      <c r="C32" s="2054" t="s">
        <v>679</v>
      </c>
      <c r="D32" s="2053" t="s">
        <v>618</v>
      </c>
      <c r="E32" s="2057" t="s">
        <v>629</v>
      </c>
      <c r="F32" s="2057" t="s">
        <v>629</v>
      </c>
      <c r="H32" s="2022"/>
      <c r="I32" s="1676">
        <v>13</v>
      </c>
      <c r="J32" s="2023" t="s">
        <v>680</v>
      </c>
      <c r="K32" s="2019" t="s">
        <v>601</v>
      </c>
      <c r="L32" s="728"/>
      <c r="M32" s="558"/>
      <c r="N32" s="544"/>
      <c r="O32" s="1526" t="s">
        <v>640</v>
      </c>
      <c r="P32" s="544"/>
      <c r="AK32" s="1632">
        <v>46</v>
      </c>
    </row>
    <row s="1367" customFormat="1" customHeight="1" ht="48.29999999999999">
      <c r="A33" s="2055"/>
      <c r="B33" s="2054" t="s">
        <v>681</v>
      </c>
      <c r="C33" s="2054" t="s">
        <v>682</v>
      </c>
      <c r="D33" s="2053" t="s">
        <v>618</v>
      </c>
      <c r="E33" s="2057" t="s">
        <v>629</v>
      </c>
      <c r="F33" s="2057" t="s">
        <v>629</v>
      </c>
      <c r="G33" s="1637"/>
      <c r="H33" s="2022"/>
      <c r="I33" s="1676">
        <v>14</v>
      </c>
      <c r="J33" s="2035" t="s">
        <v>683</v>
      </c>
      <c r="K33" s="2024" t="s">
        <v>684</v>
      </c>
      <c r="L33" s="728"/>
      <c r="M33" s="558"/>
      <c r="N33" s="544"/>
      <c r="O33" s="1526" t="s">
        <v>640</v>
      </c>
      <c r="P33" s="544"/>
      <c r="Q33" s="1637"/>
      <c r="R33" s="1637"/>
      <c r="W33" s="1637"/>
      <c r="Z33" s="545"/>
      <c r="AF33" s="1633"/>
      <c r="AG33" s="1633"/>
      <c r="AH33" s="1633"/>
      <c r="AI33" s="1633"/>
      <c r="AJ33" s="1633"/>
      <c r="AK33" s="1367">
        <v>46</v>
      </c>
    </row>
    <row customHeight="1" ht="108">
      <c r="A34" s="2055"/>
      <c r="B34" s="2054" t="s">
        <v>685</v>
      </c>
      <c r="C34" s="2054" t="s">
        <v>686</v>
      </c>
      <c r="D34" s="2053" t="s">
        <v>628</v>
      </c>
      <c r="E34" s="2057" t="s">
        <v>629</v>
      </c>
      <c r="F34" s="2057" t="s">
        <v>629</v>
      </c>
      <c r="G34" s="1637" t="s">
        <v>589</v>
      </c>
      <c r="H34" s="2022"/>
      <c r="I34" s="2033">
        <v>15</v>
      </c>
      <c r="J34" s="2034" t="s">
        <v>687</v>
      </c>
      <c r="K34" s="2019" t="s">
        <v>308</v>
      </c>
      <c r="L34" s="386"/>
      <c r="M34" s="1165"/>
      <c r="N34" s="544"/>
      <c r="O34" s="1526" t="s">
        <v>632</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147</v>
      </c>
      <c r="C204" s="988" t="s">
        <v>147</v>
      </c>
      <c r="D204" s="988" t="s">
        <v>147</v>
      </c>
      <c r="E204" s="988" t="s">
        <v>147</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7C748-E54A-4D99-9CE4-0.7ACBC07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688</v>
      </c>
      <c r="C2" s="2054" t="s">
        <v>689</v>
      </c>
      <c r="D2" s="2053" t="s">
        <v>628</v>
      </c>
      <c r="E2" s="2059">
        <f>I2-3</f>
        <v>-3</v>
      </c>
      <c r="F2" s="2059">
        <f>J2</f>
        <v>0</v>
      </c>
      <c r="H2" s="1731" t="s">
        <v>531</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"ДГК" СП "Биробиджанская ТЭЦ"</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619</v>
      </c>
      <c r="F9" s="2052" t="s">
        <v>625</v>
      </c>
      <c r="H9" s="377"/>
      <c r="I9" s="2026" t="s">
        <v>87</v>
      </c>
      <c r="J9" s="2027" t="s">
        <v>304</v>
      </c>
      <c r="K9" s="2065" t="s">
        <v>567</v>
      </c>
      <c r="L9" s="2066" t="s">
        <v>305</v>
      </c>
      <c r="M9" s="2390"/>
      <c r="W9" s="1632">
        <v>34</v>
      </c>
    </row>
    <row customHeight="1" ht="35.699999999999996">
      <c r="B10" s="2054" t="s">
        <v>691</v>
      </c>
      <c r="C10" s="2054" t="s">
        <v>692</v>
      </c>
      <c r="D10" s="2053" t="s">
        <v>628</v>
      </c>
      <c r="E10" s="2057" t="s">
        <v>629</v>
      </c>
      <c r="F10" s="2057" t="s">
        <v>629</v>
      </c>
      <c r="H10" s="377"/>
      <c r="I10" s="2025" t="s">
        <v>108</v>
      </c>
      <c r="J10" s="1887" t="s">
        <v>693</v>
      </c>
      <c r="K10" s="2019" t="s">
        <v>308</v>
      </c>
      <c r="L10" s="819"/>
      <c r="M10" s="298" t="s">
        <v>694</v>
      </c>
      <c r="W10" s="1632">
        <v>34</v>
      </c>
    </row>
    <row customHeight="1" ht="50.25">
      <c r="B11" s="2054" t="s">
        <v>695</v>
      </c>
      <c r="C11" s="2054" t="s">
        <v>696</v>
      </c>
      <c r="D11" s="2053" t="s">
        <v>628</v>
      </c>
      <c r="E11" s="2057" t="s">
        <v>629</v>
      </c>
      <c r="F11" s="2057" t="s">
        <v>629</v>
      </c>
      <c r="H11" s="377"/>
      <c r="I11" s="2025" t="s">
        <v>109</v>
      </c>
      <c r="J11" s="1887" t="s">
        <v>697</v>
      </c>
      <c r="K11" s="2019" t="s">
        <v>308</v>
      </c>
      <c r="L11" s="819"/>
      <c r="M11" s="298" t="s">
        <v>694</v>
      </c>
      <c r="W11" s="1632">
        <v>48</v>
      </c>
    </row>
    <row customHeight="1" ht="48.29999999999999">
      <c r="B12" s="2054" t="s">
        <v>698</v>
      </c>
      <c r="C12" s="2054" t="s">
        <v>699</v>
      </c>
      <c r="D12" s="2053" t="s">
        <v>628</v>
      </c>
      <c r="E12" s="2057" t="s">
        <v>629</v>
      </c>
      <c r="F12" s="2057" t="s">
        <v>629</v>
      </c>
      <c r="H12" s="1689"/>
      <c r="I12" s="2025" t="s">
        <v>89</v>
      </c>
      <c r="J12" s="2032" t="s">
        <v>700</v>
      </c>
      <c r="K12" s="2019" t="s">
        <v>308</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146</v>
      </c>
      <c r="F16" s="2056" t="s">
        <v>146</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B6613-334F-5746-FC07-0.6E91EB7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553</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"ДГК" СП "Биробиджанская ТЭЦ"</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565</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302</v>
      </c>
      <c r="F13" s="2371"/>
      <c r="G13" s="2371"/>
      <c r="H13" s="1552"/>
      <c r="I13" s="1552"/>
      <c r="J13" s="2128"/>
      <c r="AF13" s="1632">
        <v>11</v>
      </c>
    </row>
    <row customHeight="1" ht="24">
      <c r="E14" s="1640" t="s">
        <v>87</v>
      </c>
      <c r="F14" s="1635" t="s">
        <v>304</v>
      </c>
      <c r="G14" s="1635" t="s">
        <v>567</v>
      </c>
      <c r="H14" s="1635" t="s">
        <v>305</v>
      </c>
      <c r="I14" s="1635" t="s">
        <v>305</v>
      </c>
      <c r="J14" s="2128"/>
      <c r="AF14" s="1632">
        <v>23</v>
      </c>
    </row>
    <row customHeight="1" ht="19.95">
      <c r="D15" s="1639"/>
      <c r="E15" s="1631" t="s">
        <v>108</v>
      </c>
      <c r="F15" s="708" t="s">
        <v>705</v>
      </c>
      <c r="G15" s="1647" t="s">
        <v>553</v>
      </c>
      <c r="H15" s="558"/>
      <c r="I15" s="558"/>
      <c r="J15" s="290" t="s">
        <v>706</v>
      </c>
      <c r="K15" s="544" t="s">
        <v>631</v>
      </c>
      <c r="AF15" s="1632">
        <v>19</v>
      </c>
    </row>
    <row customHeight="1" ht="35.699999999999996">
      <c r="D16" s="1639"/>
      <c r="E16" s="1631" t="s">
        <v>109</v>
      </c>
      <c r="F16" s="708" t="s">
        <v>707</v>
      </c>
      <c r="G16" s="1647" t="s">
        <v>553</v>
      </c>
      <c r="H16" s="559">
        <f>SUM(H17,H20:H32)</f>
        <v>0</v>
      </c>
      <c r="I16" s="559">
        <f>SUM(I17,I20,I23,I26,I29:I32)</f>
        <v>0</v>
      </c>
      <c r="J16" s="290" t="s">
        <v>708</v>
      </c>
      <c r="K16" s="544" t="s">
        <v>631</v>
      </c>
      <c r="AF16" s="1632">
        <v>34</v>
      </c>
    </row>
    <row customHeight="1" ht="19.95">
      <c r="D17" s="1639"/>
      <c r="E17" s="1665" t="s">
        <v>709</v>
      </c>
      <c r="F17" s="955" t="s">
        <v>710</v>
      </c>
      <c r="G17" s="1644" t="s">
        <v>553</v>
      </c>
      <c r="H17" s="558"/>
      <c r="I17" s="558"/>
      <c r="J17" s="290" t="s">
        <v>711</v>
      </c>
      <c r="K17" s="544"/>
      <c r="AF17" s="1632">
        <v>19</v>
      </c>
    </row>
    <row customHeight="1" ht="24">
      <c r="D18" s="1639"/>
      <c r="E18" s="1665" t="s">
        <v>712</v>
      </c>
      <c r="F18" s="1651" t="s">
        <v>713</v>
      </c>
      <c r="G18" s="1644" t="s">
        <v>553</v>
      </c>
      <c r="H18" s="558"/>
      <c r="I18" s="558"/>
      <c r="J18" s="290" t="s">
        <v>714</v>
      </c>
      <c r="K18" s="544"/>
      <c r="AF18" s="1632">
        <v>23</v>
      </c>
    </row>
    <row customHeight="1" ht="35.699999999999996">
      <c r="D19" s="1639"/>
      <c r="E19" s="1665" t="s">
        <v>715</v>
      </c>
      <c r="F19" s="1651" t="s">
        <v>716</v>
      </c>
      <c r="G19" s="1644" t="s">
        <v>553</v>
      </c>
      <c r="H19" s="558"/>
      <c r="I19" s="558"/>
      <c r="J19" s="290"/>
      <c r="K19" s="544"/>
      <c r="AF19" s="1632">
        <v>34</v>
      </c>
    </row>
    <row customHeight="1" ht="19.95">
      <c r="D20" s="1639"/>
      <c r="E20" s="1665" t="s">
        <v>309</v>
      </c>
      <c r="F20" s="955" t="s">
        <v>717</v>
      </c>
      <c r="G20" s="1644" t="s">
        <v>553</v>
      </c>
      <c r="H20" s="558"/>
      <c r="I20" s="558"/>
      <c r="J20" s="290" t="s">
        <v>718</v>
      </c>
      <c r="K20" s="544"/>
      <c r="AF20" s="1632">
        <v>19</v>
      </c>
    </row>
    <row customHeight="1" ht="19.95">
      <c r="D21" s="1639"/>
      <c r="E21" s="1665" t="s">
        <v>719</v>
      </c>
      <c r="F21" s="1651" t="s">
        <v>720</v>
      </c>
      <c r="G21" s="1644" t="s">
        <v>553</v>
      </c>
      <c r="H21" s="558"/>
      <c r="I21" s="558"/>
      <c r="J21" s="290"/>
      <c r="K21" s="544"/>
      <c r="AF21" s="1632">
        <v>19</v>
      </c>
    </row>
    <row customHeight="1" ht="19.95">
      <c r="D22" s="1639"/>
      <c r="E22" s="1665" t="s">
        <v>721</v>
      </c>
      <c r="F22" s="1651" t="s">
        <v>722</v>
      </c>
      <c r="G22" s="1644" t="s">
        <v>553</v>
      </c>
      <c r="H22" s="558"/>
      <c r="I22" s="558"/>
      <c r="J22" s="290"/>
      <c r="K22" s="544"/>
      <c r="AF22" s="1632">
        <v>19</v>
      </c>
    </row>
    <row customHeight="1" ht="24">
      <c r="D23" s="1639"/>
      <c r="E23" s="1665" t="s">
        <v>312</v>
      </c>
      <c r="F23" s="955" t="s">
        <v>723</v>
      </c>
      <c r="G23" s="1644" t="s">
        <v>553</v>
      </c>
      <c r="H23" s="558"/>
      <c r="I23" s="558"/>
      <c r="J23" s="290" t="s">
        <v>724</v>
      </c>
      <c r="K23" s="544"/>
      <c r="AF23" s="1632">
        <v>23</v>
      </c>
    </row>
    <row customHeight="1" ht="19.95">
      <c r="D24" s="1639"/>
      <c r="E24" s="1665" t="s">
        <v>725</v>
      </c>
      <c r="F24" s="1651" t="s">
        <v>726</v>
      </c>
      <c r="G24" s="1644" t="s">
        <v>553</v>
      </c>
      <c r="H24" s="558"/>
      <c r="I24" s="558"/>
      <c r="J24" s="290"/>
      <c r="K24" s="544"/>
      <c r="AF24" s="1632">
        <v>19</v>
      </c>
    </row>
    <row customHeight="1" ht="35.699999999999996">
      <c r="D25" s="1639"/>
      <c r="E25" s="1665" t="s">
        <v>727</v>
      </c>
      <c r="F25" s="1651" t="s">
        <v>728</v>
      </c>
      <c r="G25" s="1644" t="s">
        <v>553</v>
      </c>
      <c r="H25" s="558"/>
      <c r="I25" s="558"/>
      <c r="J25" s="290"/>
      <c r="K25" s="544"/>
      <c r="AF25" s="1632">
        <v>34</v>
      </c>
    </row>
    <row customHeight="1" ht="24">
      <c r="D26" s="1639"/>
      <c r="E26" s="1665" t="s">
        <v>729</v>
      </c>
      <c r="F26" s="955" t="s">
        <v>730</v>
      </c>
      <c r="G26" s="1644" t="s">
        <v>553</v>
      </c>
      <c r="H26" s="558"/>
      <c r="I26" s="558"/>
      <c r="J26" s="290" t="s">
        <v>731</v>
      </c>
      <c r="K26" s="544"/>
      <c r="AF26" s="1632">
        <v>23</v>
      </c>
    </row>
    <row customHeight="1" ht="19.95">
      <c r="D27" s="1639"/>
      <c r="E27" s="1676" t="s">
        <v>732</v>
      </c>
      <c r="F27" s="1651" t="s">
        <v>733</v>
      </c>
      <c r="G27" s="1655" t="s">
        <v>553</v>
      </c>
      <c r="H27" s="1677"/>
      <c r="I27" s="1677"/>
      <c r="J27" s="290"/>
      <c r="K27" s="544"/>
      <c r="AF27" s="1632">
        <v>19</v>
      </c>
    </row>
    <row customHeight="1" ht="19.95">
      <c r="D28" s="1639"/>
      <c r="E28" s="1676" t="s">
        <v>734</v>
      </c>
      <c r="F28" s="1651" t="s">
        <v>735</v>
      </c>
      <c r="G28" s="1655" t="s">
        <v>553</v>
      </c>
      <c r="H28" s="1677"/>
      <c r="I28" s="1677"/>
      <c r="J28" s="290"/>
      <c r="K28" s="544"/>
      <c r="AF28" s="1632">
        <v>19</v>
      </c>
    </row>
    <row customHeight="1" ht="19.95">
      <c r="D29" s="1639"/>
      <c r="E29" s="1676" t="s">
        <v>736</v>
      </c>
      <c r="F29" s="955" t="s">
        <v>737</v>
      </c>
      <c r="G29" s="1655" t="s">
        <v>553</v>
      </c>
      <c r="H29" s="1677"/>
      <c r="I29" s="1677"/>
      <c r="J29" s="290"/>
      <c r="K29" s="544"/>
      <c r="AF29" s="1632">
        <v>19</v>
      </c>
    </row>
    <row customHeight="1" ht="19.95">
      <c r="D30" s="1639"/>
      <c r="E30" s="1676" t="s">
        <v>738</v>
      </c>
      <c r="F30" s="955" t="s">
        <v>739</v>
      </c>
      <c r="G30" s="1655" t="s">
        <v>553</v>
      </c>
      <c r="H30" s="1677"/>
      <c r="I30" s="1677"/>
      <c r="J30" s="290"/>
      <c r="K30" s="544"/>
      <c r="AF30" s="1632">
        <v>19</v>
      </c>
    </row>
    <row customHeight="1" ht="19.95">
      <c r="D31" s="1639"/>
      <c r="E31" s="1676" t="s">
        <v>740</v>
      </c>
      <c r="F31" s="955" t="s">
        <v>741</v>
      </c>
      <c r="G31" s="1655" t="s">
        <v>553</v>
      </c>
      <c r="H31" s="1677"/>
      <c r="I31" s="1677"/>
      <c r="J31" s="290"/>
      <c r="K31" s="544"/>
      <c r="AF31" s="1632">
        <v>19</v>
      </c>
    </row>
    <row s="1367" customFormat="1" customHeight="1" ht="35.699999999999996">
      <c r="A32" s="988"/>
      <c r="C32" s="1637"/>
      <c r="D32" s="1639"/>
      <c r="E32" s="1676" t="s">
        <v>742</v>
      </c>
      <c r="F32" s="955" t="s">
        <v>743</v>
      </c>
      <c r="G32" s="1645" t="s">
        <v>553</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578</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553</v>
      </c>
      <c r="H35" s="1677"/>
      <c r="I35" s="1677"/>
      <c r="J35" s="290" t="s">
        <v>748</v>
      </c>
      <c r="K35" s="544"/>
      <c r="AF35" s="1632">
        <v>57</v>
      </c>
    </row>
    <row s="1367" customFormat="1" customHeight="1" ht="24">
      <c r="A36" s="990" t="s">
        <v>579</v>
      </c>
      <c r="C36" s="1637"/>
      <c r="D36" s="1639"/>
      <c r="E36" s="1665" t="s">
        <v>89</v>
      </c>
      <c r="F36" s="708" t="s">
        <v>749</v>
      </c>
      <c r="G36" s="1644" t="s">
        <v>553</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326</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752</v>
      </c>
      <c r="G38" s="1644" t="s">
        <v>553</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553</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553</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553</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553</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589</v>
      </c>
      <c r="D43" s="1639"/>
      <c r="E43" s="1665" t="s">
        <v>110</v>
      </c>
      <c r="F43" s="708" t="s">
        <v>630</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98</v>
      </c>
      <c r="F46" s="708" t="s">
        <v>774</v>
      </c>
      <c r="G46" s="1644" t="s">
        <v>591</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B26E8-2995-C906-FEC9-0.0E58CEF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553</v>
      </c>
      <c r="H2" s="542"/>
      <c r="I2" s="542"/>
      <c r="J2" s="543" t="s">
        <v>556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"ДГК" СП "Биробиджанская ТЭЦ"</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302</v>
      </c>
      <c r="F13" s="2371"/>
      <c r="G13" s="2371"/>
      <c r="H13" s="1657"/>
      <c r="I13" s="1657"/>
      <c r="J13" s="2128"/>
      <c r="AF13" s="1632">
        <v>11</v>
      </c>
    </row>
    <row customHeight="1" ht="24">
      <c r="E14" s="1658" t="s">
        <v>87</v>
      </c>
      <c r="F14" s="1661" t="s">
        <v>304</v>
      </c>
      <c r="G14" s="1661" t="s">
        <v>567</v>
      </c>
      <c r="H14" s="1661" t="s">
        <v>305</v>
      </c>
      <c r="I14" s="1661" t="s">
        <v>305</v>
      </c>
      <c r="J14" s="2128"/>
      <c r="AF14" s="1632">
        <v>23</v>
      </c>
    </row>
    <row customHeight="1" ht="19.95">
      <c r="D15" s="1639"/>
      <c r="E15" s="1631" t="s">
        <v>108</v>
      </c>
      <c r="F15" s="708" t="s">
        <v>776</v>
      </c>
      <c r="G15" s="1658" t="s">
        <v>553</v>
      </c>
      <c r="H15" s="558"/>
      <c r="I15" s="558"/>
      <c r="J15" s="290" t="s">
        <v>777</v>
      </c>
      <c r="K15" s="544" t="s">
        <v>631</v>
      </c>
      <c r="AF15" s="1632">
        <v>19</v>
      </c>
    </row>
    <row customHeight="1" ht="24">
      <c r="D16" s="1639"/>
      <c r="E16" s="1631" t="s">
        <v>109</v>
      </c>
      <c r="F16" s="1666" t="s">
        <v>778</v>
      </c>
      <c r="G16" s="1658" t="s">
        <v>553</v>
      </c>
      <c r="H16" s="559">
        <f>SUM(H17,H20:H27)</f>
        <v>0</v>
      </c>
      <c r="I16" s="559">
        <f>SUM(I17,I20:I27)</f>
        <v>0</v>
      </c>
      <c r="J16" s="290" t="s">
        <v>779</v>
      </c>
      <c r="K16" s="544" t="s">
        <v>631</v>
      </c>
      <c r="AF16" s="1632">
        <v>23</v>
      </c>
    </row>
    <row customHeight="1" ht="35.699999999999996">
      <c r="D17" s="1639"/>
      <c r="E17" s="1665" t="s">
        <v>709</v>
      </c>
      <c r="F17" s="1668" t="s">
        <v>780</v>
      </c>
      <c r="G17" s="1655" t="s">
        <v>553</v>
      </c>
      <c r="H17" s="558"/>
      <c r="I17" s="558"/>
      <c r="J17" s="290" t="s">
        <v>781</v>
      </c>
      <c r="K17" s="544"/>
      <c r="AF17" s="1632">
        <v>34</v>
      </c>
    </row>
    <row customHeight="1" ht="19.95">
      <c r="D18" s="1639"/>
      <c r="E18" s="1665" t="s">
        <v>712</v>
      </c>
      <c r="F18" s="1669" t="s">
        <v>782</v>
      </c>
      <c r="G18" s="1655" t="s">
        <v>553</v>
      </c>
      <c r="H18" s="558"/>
      <c r="I18" s="558"/>
      <c r="J18" s="290"/>
      <c r="K18" s="544"/>
      <c r="AF18" s="1632">
        <v>19</v>
      </c>
    </row>
    <row customHeight="1" ht="24">
      <c r="D19" s="1639"/>
      <c r="E19" s="1665" t="s">
        <v>715</v>
      </c>
      <c r="F19" s="1669" t="s">
        <v>783</v>
      </c>
      <c r="G19" s="1655" t="s">
        <v>553</v>
      </c>
      <c r="H19" s="558"/>
      <c r="I19" s="558"/>
      <c r="J19" s="290"/>
      <c r="K19" s="544"/>
      <c r="AF19" s="1632">
        <v>23</v>
      </c>
    </row>
    <row customHeight="1" ht="35.699999999999996">
      <c r="D20" s="1639"/>
      <c r="E20" s="1665" t="s">
        <v>309</v>
      </c>
      <c r="F20" s="1668" t="s">
        <v>784</v>
      </c>
      <c r="G20" s="1655" t="s">
        <v>553</v>
      </c>
      <c r="H20" s="558"/>
      <c r="I20" s="558"/>
      <c r="J20" s="290"/>
      <c r="K20" s="544"/>
      <c r="AF20" s="1632">
        <v>34</v>
      </c>
    </row>
    <row customHeight="1" ht="48.29999999999999">
      <c r="D21" s="1639"/>
      <c r="E21" s="1665" t="s">
        <v>312</v>
      </c>
      <c r="F21" s="1668" t="s">
        <v>785</v>
      </c>
      <c r="G21" s="1655" t="s">
        <v>553</v>
      </c>
      <c r="H21" s="558"/>
      <c r="I21" s="558"/>
      <c r="J21" s="290"/>
      <c r="K21" s="544"/>
      <c r="AF21" s="1632">
        <v>46</v>
      </c>
    </row>
    <row customHeight="1" ht="60">
      <c r="D22" s="1639"/>
      <c r="E22" s="1665" t="s">
        <v>729</v>
      </c>
      <c r="F22" s="1668" t="s">
        <v>786</v>
      </c>
      <c r="G22" s="1655" t="s">
        <v>553</v>
      </c>
      <c r="H22" s="558"/>
      <c r="I22" s="558"/>
      <c r="J22" s="290"/>
      <c r="K22" s="544"/>
      <c r="AF22" s="1632">
        <v>57</v>
      </c>
    </row>
    <row customHeight="1" ht="35.699999999999996">
      <c r="D23" s="1639"/>
      <c r="E23" s="1665" t="s">
        <v>736</v>
      </c>
      <c r="F23" s="1668" t="s">
        <v>787</v>
      </c>
      <c r="G23" s="1655" t="s">
        <v>553</v>
      </c>
      <c r="H23" s="558"/>
      <c r="I23" s="558"/>
      <c r="J23" s="290"/>
      <c r="K23" s="544"/>
      <c r="AF23" s="1632">
        <v>34</v>
      </c>
    </row>
    <row customHeight="1" ht="35.699999999999996">
      <c r="D24" s="1639"/>
      <c r="E24" s="1665" t="s">
        <v>738</v>
      </c>
      <c r="F24" s="1668" t="s">
        <v>788</v>
      </c>
      <c r="G24" s="1655" t="s">
        <v>553</v>
      </c>
      <c r="H24" s="558"/>
      <c r="I24" s="558"/>
      <c r="J24" s="290"/>
      <c r="K24" s="544"/>
      <c r="AF24" s="1632">
        <v>34</v>
      </c>
    </row>
    <row customHeight="1" ht="24">
      <c r="D25" s="1639"/>
      <c r="E25" s="1665" t="s">
        <v>740</v>
      </c>
      <c r="F25" s="1668" t="s">
        <v>789</v>
      </c>
      <c r="G25" s="1655" t="s">
        <v>553</v>
      </c>
      <c r="H25" s="558"/>
      <c r="I25" s="558"/>
      <c r="J25" s="290"/>
      <c r="K25" s="544"/>
      <c r="AF25" s="1632">
        <v>23</v>
      </c>
    </row>
    <row customHeight="1" ht="76.5">
      <c r="D26" s="1639"/>
      <c r="E26" s="1665" t="s">
        <v>742</v>
      </c>
      <c r="F26" s="1668" t="s">
        <v>790</v>
      </c>
      <c r="G26" s="1655" t="s">
        <v>553</v>
      </c>
      <c r="H26" s="558"/>
      <c r="I26" s="558"/>
      <c r="J26" s="290"/>
      <c r="K26" s="544"/>
      <c r="AF26" s="1632">
        <v>73</v>
      </c>
    </row>
    <row s="1367" customFormat="1" customHeight="1" ht="35.699999999999996">
      <c r="A27" s="988"/>
      <c r="C27" s="1637"/>
      <c r="D27" s="1639"/>
      <c r="E27" s="1630" t="s">
        <v>746</v>
      </c>
      <c r="F27" s="1629" t="s">
        <v>791</v>
      </c>
      <c r="G27" s="1656" t="s">
        <v>553</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578</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792</v>
      </c>
      <c r="G30" s="1655" t="s">
        <v>553</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793</v>
      </c>
      <c r="G31" s="1655" t="s">
        <v>553</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553</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553</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553</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589</v>
      </c>
      <c r="D35" s="1639"/>
      <c r="E35" s="1665" t="s">
        <v>110</v>
      </c>
      <c r="F35" s="1662" t="s">
        <v>630</v>
      </c>
      <c r="G35" s="1658" t="s">
        <v>308</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DFE27-622E-CE0B-3D03-0.790B00E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"ДГК" СП "Биробиджанская ТЭЦ"</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302</v>
      </c>
      <c r="E10" s="2103"/>
      <c r="F10" s="2103"/>
      <c r="G10" s="2103"/>
      <c r="H10" s="2103"/>
      <c r="I10" s="2103"/>
      <c r="J10" s="2104"/>
      <c r="K10" s="2200"/>
      <c r="L10" s="510"/>
      <c r="X10" s="759">
        <v>11</v>
      </c>
    </row>
    <row s="1636" customFormat="1" customHeight="1" ht="24">
      <c r="A11" s="2386"/>
      <c r="B11" s="2386"/>
      <c r="C11" s="658"/>
      <c r="D11" s="704" t="s">
        <v>87</v>
      </c>
      <c r="E11" s="706" t="s">
        <v>807</v>
      </c>
      <c r="F11" s="706" t="s">
        <v>567</v>
      </c>
      <c r="G11" s="466" t="s">
        <v>305</v>
      </c>
      <c r="H11" s="466" t="s">
        <v>392</v>
      </c>
      <c r="I11" s="808" t="s">
        <v>305</v>
      </c>
      <c r="J11" s="809" t="s">
        <v>392</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808</v>
      </c>
      <c r="D13" s="954" t="s">
        <v>108</v>
      </c>
      <c r="E13" s="280" t="s">
        <v>809</v>
      </c>
      <c r="F13" s="661" t="s">
        <v>810</v>
      </c>
      <c r="G13" s="558"/>
      <c r="H13" s="662"/>
      <c r="I13" s="558"/>
      <c r="J13" s="662"/>
      <c r="K13" s="290" t="s">
        <v>811</v>
      </c>
      <c r="L13" s="721"/>
      <c r="X13" s="506">
        <v>0</v>
      </c>
    </row>
    <row customHeight="1" ht="22.5" hidden="1">
      <c r="A14" s="2393"/>
      <c r="D14" s="540" t="s">
        <v>109</v>
      </c>
      <c r="E14" s="280" t="s">
        <v>812</v>
      </c>
      <c r="F14" s="661" t="s">
        <v>813</v>
      </c>
      <c r="G14" s="558"/>
      <c r="H14" s="663"/>
      <c r="I14" s="558"/>
      <c r="J14" s="663"/>
      <c r="K14" s="290" t="s">
        <v>814</v>
      </c>
      <c r="L14" s="721"/>
      <c r="X14" s="506">
        <v>0</v>
      </c>
    </row>
    <row s="1636" customFormat="1" customHeight="1" ht="78.75" hidden="1">
      <c r="A15" s="2393"/>
      <c r="B15" s="512"/>
      <c r="D15" s="954" t="s">
        <v>89</v>
      </c>
      <c r="E15" s="708" t="s">
        <v>815</v>
      </c>
      <c r="F15" s="951" t="s">
        <v>308</v>
      </c>
      <c r="G15" s="951" t="s">
        <v>308</v>
      </c>
      <c r="H15" s="107"/>
      <c r="I15" s="951" t="s">
        <v>308</v>
      </c>
      <c r="J15" s="107"/>
      <c r="K15" s="290" t="s">
        <v>816</v>
      </c>
      <c r="L15" s="721"/>
      <c r="X15" s="759">
        <v>0</v>
      </c>
    </row>
    <row s="1636" customFormat="1" customHeight="1" ht="22.5" hidden="1">
      <c r="A16" s="2393"/>
      <c r="B16" s="512"/>
      <c r="D16" s="954" t="s">
        <v>326</v>
      </c>
      <c r="E16" s="955" t="s">
        <v>817</v>
      </c>
      <c r="F16" s="951" t="s">
        <v>818</v>
      </c>
      <c r="G16" s="818"/>
      <c r="H16" s="107"/>
      <c r="I16" s="818"/>
      <c r="J16" s="107"/>
      <c r="K16" s="290"/>
      <c r="L16" s="721"/>
      <c r="X16" s="759">
        <v>0</v>
      </c>
    </row>
    <row s="1636" customFormat="1" customHeight="1" ht="22.5" hidden="1">
      <c r="A17" s="2393"/>
      <c r="B17" s="512"/>
      <c r="D17" s="954" t="s">
        <v>334</v>
      </c>
      <c r="E17" s="955" t="s">
        <v>819</v>
      </c>
      <c r="F17" s="951" t="s">
        <v>820</v>
      </c>
      <c r="G17" s="818"/>
      <c r="H17" s="107"/>
      <c r="I17" s="818"/>
      <c r="J17" s="107"/>
      <c r="K17" s="290"/>
      <c r="L17" s="721"/>
      <c r="X17" s="759">
        <v>0</v>
      </c>
    </row>
    <row s="1636" customFormat="1" customHeight="1" ht="33.75" hidden="1">
      <c r="A18" s="2393"/>
      <c r="B18" s="512"/>
      <c r="D18" s="954" t="s">
        <v>336</v>
      </c>
      <c r="E18" s="955" t="s">
        <v>821</v>
      </c>
      <c r="F18" s="951" t="s">
        <v>572</v>
      </c>
      <c r="G18" s="681"/>
      <c r="H18" s="107"/>
      <c r="I18" s="681"/>
      <c r="J18" s="107"/>
      <c r="K18" s="290"/>
      <c r="L18" s="721"/>
      <c r="X18" s="759">
        <v>0</v>
      </c>
    </row>
    <row customHeight="1" ht="101.25" hidden="1">
      <c r="A19" s="2393"/>
      <c r="D19" s="954" t="s">
        <v>90</v>
      </c>
      <c r="E19" s="280" t="s">
        <v>822</v>
      </c>
      <c r="F19" s="661" t="s">
        <v>547</v>
      </c>
      <c r="G19" s="664"/>
      <c r="H19" s="663"/>
      <c r="I19" s="956"/>
      <c r="J19" s="663"/>
      <c r="K19" s="290" t="s">
        <v>823</v>
      </c>
      <c r="L19" s="721"/>
      <c r="X19" s="506">
        <v>0</v>
      </c>
    </row>
    <row s="1636" customFormat="1" customHeight="1" ht="18.75" hidden="1">
      <c r="A20" s="2393"/>
      <c r="C20" s="957"/>
      <c r="D20" s="954" t="s">
        <v>754</v>
      </c>
      <c r="E20" s="955" t="s">
        <v>824</v>
      </c>
      <c r="F20" s="951" t="s">
        <v>308</v>
      </c>
      <c r="G20" s="951" t="s">
        <v>308</v>
      </c>
      <c r="H20" s="950" t="s">
        <v>308</v>
      </c>
      <c r="I20" s="951" t="s">
        <v>308</v>
      </c>
      <c r="J20" s="950" t="s">
        <v>308</v>
      </c>
      <c r="K20" s="949"/>
      <c r="L20" s="721"/>
      <c r="W20" s="676"/>
      <c r="X20" s="759">
        <v>0</v>
      </c>
    </row>
    <row s="1636" customFormat="1" customHeight="1" ht="33.75" hidden="1">
      <c r="A21" s="2393"/>
      <c r="C21" s="957"/>
      <c r="D21" s="954" t="s">
        <v>757</v>
      </c>
      <c r="E21" s="577" t="s">
        <v>825</v>
      </c>
      <c r="F21" s="951" t="s">
        <v>826</v>
      </c>
      <c r="G21" s="681"/>
      <c r="H21" s="107"/>
      <c r="I21" s="681"/>
      <c r="J21" s="107"/>
      <c r="K21" s="949"/>
      <c r="L21" s="721"/>
      <c r="W21" s="676"/>
      <c r="X21" s="759">
        <v>0</v>
      </c>
    </row>
    <row s="1636" customFormat="1" customHeight="1" ht="33.75" hidden="1">
      <c r="A22" s="2393"/>
      <c r="C22" s="957"/>
      <c r="D22" s="954" t="s">
        <v>760</v>
      </c>
      <c r="E22" s="577" t="s">
        <v>827</v>
      </c>
      <c r="F22" s="951" t="s">
        <v>828</v>
      </c>
      <c r="G22" s="681"/>
      <c r="H22" s="107"/>
      <c r="I22" s="681"/>
      <c r="J22" s="107"/>
      <c r="K22" s="949"/>
      <c r="L22" s="721"/>
      <c r="W22" s="676"/>
      <c r="X22" s="759">
        <v>0</v>
      </c>
    </row>
    <row s="1636" customFormat="1" customHeight="1" ht="22.5" hidden="1">
      <c r="A23" s="2393"/>
      <c r="C23" s="957"/>
      <c r="D23" s="954" t="s">
        <v>796</v>
      </c>
      <c r="E23" s="955" t="s">
        <v>829</v>
      </c>
      <c r="F23" s="951" t="s">
        <v>308</v>
      </c>
      <c r="G23" s="951" t="s">
        <v>308</v>
      </c>
      <c r="H23" s="950" t="s">
        <v>308</v>
      </c>
      <c r="I23" s="951" t="s">
        <v>308</v>
      </c>
      <c r="J23" s="950" t="s">
        <v>308</v>
      </c>
      <c r="K23" s="949"/>
      <c r="L23" s="721"/>
      <c r="W23" s="676"/>
      <c r="X23" s="759">
        <v>0</v>
      </c>
    </row>
    <row s="1636" customFormat="1" customHeight="1" ht="22.5" hidden="1">
      <c r="A24" s="2393"/>
      <c r="C24" s="957"/>
      <c r="D24" s="954" t="s">
        <v>830</v>
      </c>
      <c r="E24" s="577" t="s">
        <v>831</v>
      </c>
      <c r="F24" s="951" t="s">
        <v>832</v>
      </c>
      <c r="G24" s="681"/>
      <c r="H24" s="687"/>
      <c r="I24" s="681"/>
      <c r="J24" s="687"/>
      <c r="K24" s="949"/>
      <c r="L24" s="721"/>
      <c r="W24" s="676"/>
      <c r="X24" s="759">
        <v>0</v>
      </c>
    </row>
    <row s="1636" customFormat="1" customHeight="1" ht="22.5" hidden="1">
      <c r="A25" s="2393"/>
      <c r="C25" s="957"/>
      <c r="D25" s="954" t="s">
        <v>833</v>
      </c>
      <c r="E25" s="577" t="s">
        <v>834</v>
      </c>
      <c r="F25" s="951" t="s">
        <v>308</v>
      </c>
      <c r="G25" s="951" t="s">
        <v>308</v>
      </c>
      <c r="H25" s="950" t="s">
        <v>308</v>
      </c>
      <c r="I25" s="951" t="s">
        <v>308</v>
      </c>
      <c r="J25" s="950" t="s">
        <v>308</v>
      </c>
      <c r="K25" s="949"/>
      <c r="L25" s="721"/>
      <c r="W25" s="676"/>
      <c r="X25" s="759">
        <v>0</v>
      </c>
    </row>
    <row s="1636" customFormat="1" customHeight="1" ht="18.75" hidden="1">
      <c r="A26" s="2393"/>
      <c r="C26" s="957"/>
      <c r="D26" s="954" t="s">
        <v>835</v>
      </c>
      <c r="E26" s="554" t="s">
        <v>836</v>
      </c>
      <c r="F26" s="951" t="s">
        <v>837</v>
      </c>
      <c r="G26" s="681"/>
      <c r="H26" s="687"/>
      <c r="I26" s="681"/>
      <c r="J26" s="687"/>
      <c r="K26" s="949"/>
      <c r="L26" s="721"/>
      <c r="W26" s="676"/>
      <c r="X26" s="759">
        <v>0</v>
      </c>
    </row>
    <row s="1636" customFormat="1" customHeight="1" ht="18.75" hidden="1">
      <c r="A27" s="2393"/>
      <c r="C27" s="957"/>
      <c r="D27" s="954" t="s">
        <v>838</v>
      </c>
      <c r="E27" s="554" t="s">
        <v>839</v>
      </c>
      <c r="F27" s="951" t="s">
        <v>840</v>
      </c>
      <c r="G27" s="681"/>
      <c r="H27" s="687"/>
      <c r="I27" s="681"/>
      <c r="J27" s="687"/>
      <c r="K27" s="949"/>
      <c r="L27" s="721"/>
      <c r="W27" s="676"/>
      <c r="X27" s="759">
        <v>0</v>
      </c>
    </row>
    <row s="1636" customFormat="1" customHeight="1" ht="18.75" hidden="1">
      <c r="A28" s="2393"/>
      <c r="C28" s="957"/>
      <c r="D28" s="954" t="s">
        <v>841</v>
      </c>
      <c r="E28" s="577" t="s">
        <v>842</v>
      </c>
      <c r="F28" s="951" t="s">
        <v>308</v>
      </c>
      <c r="G28" s="951" t="s">
        <v>308</v>
      </c>
      <c r="H28" s="950" t="s">
        <v>308</v>
      </c>
      <c r="I28" s="951" t="s">
        <v>308</v>
      </c>
      <c r="J28" s="950" t="s">
        <v>308</v>
      </c>
      <c r="K28" s="949"/>
      <c r="L28" s="721"/>
      <c r="W28" s="676"/>
      <c r="X28" s="759">
        <v>0</v>
      </c>
    </row>
    <row s="1636" customFormat="1" customHeight="1" ht="18.75" hidden="1">
      <c r="A29" s="2393"/>
      <c r="C29" s="957"/>
      <c r="D29" s="954" t="s">
        <v>843</v>
      </c>
      <c r="E29" s="554" t="s">
        <v>836</v>
      </c>
      <c r="F29" s="951" t="s">
        <v>844</v>
      </c>
      <c r="G29" s="681"/>
      <c r="H29" s="687"/>
      <c r="I29" s="681"/>
      <c r="J29" s="687"/>
      <c r="K29" s="949"/>
      <c r="L29" s="721"/>
      <c r="W29" s="676"/>
      <c r="X29" s="759">
        <v>0</v>
      </c>
    </row>
    <row s="1636" customFormat="1" customHeight="1" ht="18.75" hidden="1">
      <c r="A30" s="2393"/>
      <c r="C30" s="957"/>
      <c r="D30" s="954" t="s">
        <v>845</v>
      </c>
      <c r="E30" s="554" t="s">
        <v>846</v>
      </c>
      <c r="F30" s="951" t="s">
        <v>847</v>
      </c>
      <c r="G30" s="681"/>
      <c r="H30" s="687"/>
      <c r="I30" s="681"/>
      <c r="J30" s="687"/>
      <c r="K30" s="949"/>
      <c r="L30" s="721"/>
      <c r="W30" s="676"/>
      <c r="X30" s="759">
        <v>0</v>
      </c>
    </row>
    <row customHeight="1" ht="126.75" hidden="1">
      <c r="A31" s="2393"/>
      <c r="D31" s="954" t="s">
        <v>110</v>
      </c>
      <c r="E31" s="280" t="s">
        <v>848</v>
      </c>
      <c r="F31" s="661" t="s">
        <v>559</v>
      </c>
      <c r="G31" s="558"/>
      <c r="H31" s="663"/>
      <c r="I31" s="558"/>
      <c r="J31" s="663"/>
      <c r="K31" s="290" t="s">
        <v>849</v>
      </c>
      <c r="L31" s="721"/>
      <c r="X31" s="506">
        <v>0</v>
      </c>
    </row>
    <row customHeight="1" ht="56.25" hidden="1">
      <c r="A32" s="2393"/>
      <c r="D32" s="954" t="s">
        <v>91</v>
      </c>
      <c r="E32" s="280" t="s">
        <v>850</v>
      </c>
      <c r="F32" s="540" t="s">
        <v>820</v>
      </c>
      <c r="G32" s="558"/>
      <c r="H32" s="663"/>
      <c r="I32" s="558"/>
      <c r="J32" s="663"/>
      <c r="K32" s="290" t="s">
        <v>851</v>
      </c>
      <c r="L32" s="721"/>
      <c r="X32" s="506">
        <v>0</v>
      </c>
    </row>
    <row customHeight="1" ht="11.25" hidden="1">
      <c r="A33" s="2393"/>
      <c r="E33" s="665"/>
      <c r="F33" s="182"/>
      <c r="G33" s="182"/>
      <c r="H33" s="182"/>
      <c r="I33" s="182"/>
      <c r="J33" s="182"/>
      <c r="K33" s="182"/>
      <c r="X33" s="506">
        <v>0</v>
      </c>
    </row>
    <row customHeight="1" ht="12.75" hidden="1">
      <c r="A34" s="2393"/>
      <c r="D34" s="66">
        <v>1</v>
      </c>
      <c r="E34" s="336" t="s">
        <v>852</v>
      </c>
      <c r="X34" s="506">
        <v>0</v>
      </c>
    </row>
    <row customHeight="1" ht="11.25" hidden="1">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109</v>
      </c>
      <c r="E38" s="1033" t="s">
        <v>857</v>
      </c>
      <c r="F38" s="1037" t="s">
        <v>547</v>
      </c>
      <c r="G38" s="1037" t="s">
        <v>547</v>
      </c>
      <c r="H38" s="1031"/>
      <c r="I38" s="1037" t="s">
        <v>547</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89</v>
      </c>
      <c r="E41" s="723" t="s">
        <v>864</v>
      </c>
      <c r="F41" s="661" t="s">
        <v>547</v>
      </c>
      <c r="G41" s="661" t="s">
        <v>547</v>
      </c>
      <c r="H41" s="1025"/>
      <c r="I41" s="661" t="s">
        <v>547</v>
      </c>
      <c r="J41" s="1025"/>
      <c r="K41" s="303"/>
      <c r="X41" s="759">
        <v>0</v>
      </c>
    </row>
    <row s="1636" customFormat="1" customHeight="1" ht="45" hidden="1">
      <c r="A42" s="2393"/>
      <c r="B42" s="512"/>
      <c r="D42" s="666" t="s">
        <v>326</v>
      </c>
      <c r="E42" s="724" t="s">
        <v>865</v>
      </c>
      <c r="F42" s="661" t="s">
        <v>559</v>
      </c>
      <c r="G42" s="558"/>
      <c r="H42" s="1025"/>
      <c r="I42" s="558"/>
      <c r="J42" s="1025"/>
      <c r="K42" s="303" t="s">
        <v>866</v>
      </c>
      <c r="X42" s="759">
        <v>0</v>
      </c>
    </row>
    <row s="1636" customFormat="1" customHeight="1" ht="45" hidden="1">
      <c r="A43" s="2393"/>
      <c r="B43" s="512"/>
      <c r="D43" s="666" t="s">
        <v>334</v>
      </c>
      <c r="E43" s="668" t="s">
        <v>867</v>
      </c>
      <c r="F43" s="1029" t="s">
        <v>559</v>
      </c>
      <c r="G43" s="743"/>
      <c r="H43" s="1024"/>
      <c r="I43" s="743"/>
      <c r="J43" s="1024"/>
      <c r="K43" s="303" t="s">
        <v>868</v>
      </c>
      <c r="X43" s="759">
        <v>0</v>
      </c>
    </row>
    <row s="1636" customFormat="1" customHeight="1" ht="11.25" hidden="1">
      <c r="A44" s="2393"/>
      <c r="B44" s="512"/>
      <c r="D44" s="666" t="s">
        <v>90</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110</v>
      </c>
      <c r="E52" s="667" t="s">
        <v>881</v>
      </c>
      <c r="F52" s="661" t="s">
        <v>859</v>
      </c>
      <c r="G52" s="669"/>
      <c r="H52" s="1024"/>
      <c r="I52" s="669"/>
      <c r="J52" s="1024"/>
      <c r="K52" s="290"/>
      <c r="X52" s="759">
        <v>0</v>
      </c>
    </row>
    <row s="1636" customFormat="1" customHeight="1" ht="11.25" hidden="1">
      <c r="A53" s="2393"/>
      <c r="B53" s="512"/>
      <c r="D53" s="666" t="s">
        <v>315</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91</v>
      </c>
      <c r="E60" s="667" t="s">
        <v>888</v>
      </c>
      <c r="F60" s="722" t="s">
        <v>559</v>
      </c>
      <c r="G60" s="743"/>
      <c r="H60" s="1024"/>
      <c r="I60" s="743"/>
      <c r="J60" s="1024"/>
      <c r="K60" s="303" t="s">
        <v>889</v>
      </c>
      <c r="X60" s="759">
        <v>0</v>
      </c>
    </row>
    <row s="1636" customFormat="1" customHeight="1" ht="33.75" hidden="1">
      <c r="A61" s="2393"/>
      <c r="B61" s="512"/>
      <c r="D61" s="666" t="s">
        <v>92</v>
      </c>
      <c r="E61" s="667" t="s">
        <v>890</v>
      </c>
      <c r="F61" s="727" t="s">
        <v>820</v>
      </c>
      <c r="G61" s="669"/>
      <c r="H61" s="1024"/>
      <c r="I61" s="669"/>
      <c r="J61" s="1024"/>
      <c r="K61" s="290"/>
      <c r="X61" s="759">
        <v>0</v>
      </c>
    </row>
    <row s="1636" customFormat="1" customHeight="1" ht="22.5" hidden="1">
      <c r="A62" s="2393"/>
      <c r="B62" s="512" t="s">
        <v>589</v>
      </c>
      <c r="D62" s="666" t="s">
        <v>98</v>
      </c>
      <c r="E62" s="667" t="s">
        <v>891</v>
      </c>
      <c r="F62" s="727" t="s">
        <v>308</v>
      </c>
      <c r="G62" s="383"/>
      <c r="H62" s="1024"/>
      <c r="I62" s="383"/>
      <c r="J62" s="1024"/>
      <c r="K62" s="290" t="s">
        <v>632</v>
      </c>
      <c r="X62" s="759">
        <v>0</v>
      </c>
    </row>
    <row s="1636" customFormat="1" customHeight="1" ht="45" hidden="1">
      <c r="A63" s="2393"/>
      <c r="B63" s="512" t="s">
        <v>589</v>
      </c>
      <c r="D63" s="666" t="s">
        <v>892</v>
      </c>
      <c r="E63" s="668" t="s">
        <v>893</v>
      </c>
      <c r="F63" s="722" t="s">
        <v>308</v>
      </c>
      <c r="G63" s="383"/>
      <c r="H63" s="1024"/>
      <c r="I63" s="383"/>
      <c r="J63" s="1024"/>
      <c r="K63" s="290" t="s">
        <v>632</v>
      </c>
      <c r="X63" s="759">
        <v>0</v>
      </c>
    </row>
    <row s="1636" customFormat="1" customHeight="1" ht="11.549999999999999">
      <c r="A64" s="1034"/>
      <c r="B64" s="519"/>
      <c r="D64" s="1035"/>
      <c r="E64" s="1036"/>
      <c r="X64" s="510">
        <v>11</v>
      </c>
    </row>
    <row s="1636" customFormat="1" customHeight="1" ht="22.5">
      <c r="A65" s="2393" t="s">
        <v>894</v>
      </c>
      <c r="B65" s="512"/>
      <c r="D65" s="666">
        <v>1</v>
      </c>
      <c r="E65" s="745" t="s">
        <v>895</v>
      </c>
      <c r="F65" s="741" t="s">
        <v>810</v>
      </c>
      <c r="G65" s="742"/>
      <c r="H65" s="1030"/>
      <c r="I65" s="742"/>
      <c r="J65" s="1030"/>
      <c r="K65" s="302" t="s">
        <v>896</v>
      </c>
      <c r="X65" s="759">
        <v>0</v>
      </c>
    </row>
    <row s="1636" customFormat="1" customHeight="1" ht="56.25">
      <c r="A66" s="2393"/>
      <c r="B66" s="512"/>
      <c r="D66" s="744" t="s">
        <v>109</v>
      </c>
      <c r="E66" s="708" t="s">
        <v>897</v>
      </c>
      <c r="F66" s="661" t="s">
        <v>547</v>
      </c>
      <c r="G66" s="661" t="s">
        <v>547</v>
      </c>
      <c r="H66" s="520"/>
      <c r="I66" s="661" t="s">
        <v>547</v>
      </c>
      <c r="J66" s="520"/>
      <c r="K66" s="290"/>
      <c r="X66" s="759">
        <v>0</v>
      </c>
    </row>
    <row s="1636" customFormat="1" customHeight="1" ht="33.75">
      <c r="A67" s="2393"/>
      <c r="B67" s="512"/>
      <c r="D67" s="744" t="s">
        <v>709</v>
      </c>
      <c r="E67" s="955" t="s">
        <v>898</v>
      </c>
      <c r="F67" s="661" t="s">
        <v>862</v>
      </c>
      <c r="G67" s="728"/>
      <c r="H67" s="520"/>
      <c r="I67" s="728"/>
      <c r="J67" s="520"/>
      <c r="K67" s="290"/>
      <c r="X67" s="759">
        <v>0</v>
      </c>
    </row>
    <row s="1636" customFormat="1" customHeight="1" ht="22.5">
      <c r="A68" s="2393"/>
      <c r="B68" s="512"/>
      <c r="D68" s="744" t="s">
        <v>309</v>
      </c>
      <c r="E68" s="955" t="s">
        <v>899</v>
      </c>
      <c r="F68" s="661" t="s">
        <v>862</v>
      </c>
      <c r="G68" s="728"/>
      <c r="H68" s="520"/>
      <c r="I68" s="728"/>
      <c r="J68" s="520"/>
      <c r="K68" s="290"/>
      <c r="X68" s="759">
        <v>0</v>
      </c>
    </row>
    <row s="1636" customFormat="1" customHeight="1" ht="22.5">
      <c r="A69" s="2393"/>
      <c r="B69" s="512"/>
      <c r="D69" s="744" t="s">
        <v>312</v>
      </c>
      <c r="E69" s="955" t="s">
        <v>900</v>
      </c>
      <c r="F69" s="722" t="s">
        <v>559</v>
      </c>
      <c r="G69" s="743"/>
      <c r="H69" s="520"/>
      <c r="I69" s="743"/>
      <c r="J69" s="520"/>
      <c r="K69" s="290"/>
      <c r="X69" s="759">
        <v>0</v>
      </c>
    </row>
    <row s="1636" customFormat="1" customHeight="1" ht="22.5">
      <c r="A70" s="2393"/>
      <c r="B70" s="512"/>
      <c r="D70" s="744" t="s">
        <v>729</v>
      </c>
      <c r="E70" s="955" t="s">
        <v>901</v>
      </c>
      <c r="F70" s="722" t="s">
        <v>559</v>
      </c>
      <c r="G70" s="743"/>
      <c r="H70" s="520"/>
      <c r="I70" s="743"/>
      <c r="J70" s="520"/>
      <c r="K70" s="290"/>
      <c r="X70" s="759">
        <v>0</v>
      </c>
    </row>
    <row s="1636" customFormat="1" customHeight="1" ht="22.5">
      <c r="A71" s="2393"/>
      <c r="B71" s="512"/>
      <c r="D71" s="666" t="s">
        <v>89</v>
      </c>
      <c r="E71" s="667" t="s">
        <v>902</v>
      </c>
      <c r="F71" s="661" t="s">
        <v>862</v>
      </c>
      <c r="G71" s="558"/>
      <c r="H71" s="1031"/>
      <c r="I71" s="558"/>
      <c r="J71" s="1031"/>
      <c r="K71" s="303"/>
      <c r="X71" s="759">
        <v>0</v>
      </c>
    </row>
    <row s="1636" customFormat="1" customHeight="1" ht="56.25">
      <c r="A72" s="2393"/>
      <c r="B72" s="512"/>
      <c r="D72" s="666" t="s">
        <v>90</v>
      </c>
      <c r="E72" s="667" t="s">
        <v>903</v>
      </c>
      <c r="F72" s="722" t="s">
        <v>559</v>
      </c>
      <c r="G72" s="743"/>
      <c r="H72" s="1024"/>
      <c r="I72" s="743"/>
      <c r="J72" s="1024"/>
      <c r="K72" s="303"/>
      <c r="X72" s="759">
        <v>0</v>
      </c>
    </row>
    <row s="1636" customFormat="1" customHeight="1" ht="33.75">
      <c r="A73" s="2393"/>
      <c r="B73" s="512"/>
      <c r="D73" s="666" t="s">
        <v>110</v>
      </c>
      <c r="E73" s="667" t="s">
        <v>904</v>
      </c>
      <c r="F73" s="727" t="s">
        <v>820</v>
      </c>
      <c r="G73" s="669"/>
      <c r="H73" s="1024"/>
      <c r="I73" s="669"/>
      <c r="J73" s="1024"/>
      <c r="K73" s="290"/>
      <c r="X73" s="759">
        <v>0</v>
      </c>
    </row>
    <row s="1636" customFormat="1" customHeight="1" ht="22.5">
      <c r="A74" s="2393"/>
      <c r="B74" s="512" t="s">
        <v>589</v>
      </c>
      <c r="D74" s="666" t="s">
        <v>91</v>
      </c>
      <c r="E74" s="667" t="s">
        <v>905</v>
      </c>
      <c r="F74" s="727" t="s">
        <v>308</v>
      </c>
      <c r="G74" s="383"/>
      <c r="H74" s="1024"/>
      <c r="I74" s="383"/>
      <c r="J74" s="1024"/>
      <c r="K74" s="290" t="s">
        <v>632</v>
      </c>
      <c r="X74" s="759">
        <v>0</v>
      </c>
    </row>
    <row s="1636" customFormat="1" customHeight="1" ht="45">
      <c r="A75" s="2393"/>
      <c r="B75" s="512" t="s">
        <v>589</v>
      </c>
      <c r="D75" s="666" t="s">
        <v>653</v>
      </c>
      <c r="E75" s="668" t="s">
        <v>906</v>
      </c>
      <c r="F75" s="722" t="s">
        <v>308</v>
      </c>
      <c r="G75" s="383"/>
      <c r="H75" s="1024"/>
      <c r="I75" s="383"/>
      <c r="J75" s="1024"/>
      <c r="K75" s="290" t="s">
        <v>632</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109</v>
      </c>
      <c r="E78" s="667" t="s">
        <v>910</v>
      </c>
      <c r="F78" s="722" t="s">
        <v>810</v>
      </c>
      <c r="G78" s="725"/>
      <c r="H78" s="1024"/>
      <c r="I78" s="725"/>
      <c r="J78" s="1024"/>
      <c r="K78" s="290" t="s">
        <v>911</v>
      </c>
      <c r="X78" s="759">
        <v>0</v>
      </c>
    </row>
    <row s="1636" customFormat="1" customHeight="1" ht="22.5" hidden="1">
      <c r="A79" s="2393"/>
      <c r="B79" s="512"/>
      <c r="D79" s="666" t="s">
        <v>89</v>
      </c>
      <c r="E79" s="723" t="s">
        <v>912</v>
      </c>
      <c r="F79" s="661" t="s">
        <v>859</v>
      </c>
      <c r="G79" s="725"/>
      <c r="H79" s="1024"/>
      <c r="I79" s="725"/>
      <c r="J79" s="1024"/>
      <c r="K79" s="290" t="s">
        <v>913</v>
      </c>
      <c r="X79" s="759">
        <v>0</v>
      </c>
    </row>
    <row s="1636" customFormat="1" customHeight="1" ht="11.25" hidden="1">
      <c r="A80" s="2393"/>
      <c r="B80" s="512"/>
      <c r="D80" s="666" t="s">
        <v>326</v>
      </c>
      <c r="E80" s="724" t="s">
        <v>914</v>
      </c>
      <c r="F80" s="661" t="s">
        <v>859</v>
      </c>
      <c r="G80" s="725"/>
      <c r="H80" s="1024"/>
      <c r="I80" s="725"/>
      <c r="J80" s="1024"/>
      <c r="K80" s="290"/>
      <c r="X80" s="759">
        <v>0</v>
      </c>
    </row>
    <row s="1636" customFormat="1" customHeight="1" ht="11.25" hidden="1">
      <c r="A81" s="2393"/>
      <c r="B81" s="512"/>
      <c r="D81" s="666" t="s">
        <v>334</v>
      </c>
      <c r="E81" s="724" t="s">
        <v>915</v>
      </c>
      <c r="F81" s="661" t="s">
        <v>859</v>
      </c>
      <c r="G81" s="725"/>
      <c r="H81" s="1024"/>
      <c r="I81" s="725"/>
      <c r="J81" s="1024"/>
      <c r="K81" s="290"/>
      <c r="X81" s="759">
        <v>0</v>
      </c>
    </row>
    <row s="1636" customFormat="1" customHeight="1" ht="11.25" hidden="1">
      <c r="A82" s="2393"/>
      <c r="B82" s="512"/>
      <c r="D82" s="666" t="s">
        <v>336</v>
      </c>
      <c r="E82" s="724" t="s">
        <v>916</v>
      </c>
      <c r="F82" s="661" t="s">
        <v>859</v>
      </c>
      <c r="G82" s="725"/>
      <c r="H82" s="1024"/>
      <c r="I82" s="725"/>
      <c r="J82" s="1024"/>
      <c r="K82" s="290"/>
      <c r="X82" s="759">
        <v>0</v>
      </c>
    </row>
    <row s="1636" customFormat="1" customHeight="1" ht="11.25" hidden="1">
      <c r="A83" s="2393"/>
      <c r="B83" s="512"/>
      <c r="D83" s="666" t="s">
        <v>338</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90</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110</v>
      </c>
      <c r="E95" s="667" t="s">
        <v>928</v>
      </c>
      <c r="F95" s="726" t="s">
        <v>559</v>
      </c>
      <c r="G95" s="728"/>
      <c r="H95" s="1024"/>
      <c r="I95" s="728"/>
      <c r="J95" s="1024"/>
      <c r="K95" s="290" t="s">
        <v>929</v>
      </c>
      <c r="X95" s="759">
        <v>0</v>
      </c>
    </row>
    <row s="1636" customFormat="1" customHeight="1" ht="33.75" hidden="1">
      <c r="A96" s="2393"/>
      <c r="B96" s="512"/>
      <c r="D96" s="666" t="s">
        <v>91</v>
      </c>
      <c r="E96" s="667" t="s">
        <v>930</v>
      </c>
      <c r="F96" s="727" t="s">
        <v>820</v>
      </c>
      <c r="G96" s="729"/>
      <c r="H96" s="1024"/>
      <c r="I96" s="729"/>
      <c r="J96" s="1024"/>
      <c r="K96" s="290"/>
      <c r="X96" s="759">
        <v>0</v>
      </c>
    </row>
    <row s="1636" customFormat="1" customHeight="1" ht="22.5" hidden="1">
      <c r="A97" s="2393"/>
      <c r="B97" s="512" t="s">
        <v>589</v>
      </c>
      <c r="D97" s="666" t="s">
        <v>92</v>
      </c>
      <c r="E97" s="667" t="s">
        <v>931</v>
      </c>
      <c r="F97" s="727" t="s">
        <v>308</v>
      </c>
      <c r="G97" s="386"/>
      <c r="H97" s="1024"/>
      <c r="I97" s="386"/>
      <c r="J97" s="1024"/>
      <c r="K97" s="290" t="s">
        <v>632</v>
      </c>
      <c r="X97" s="759">
        <v>0</v>
      </c>
    </row>
    <row s="1636" customFormat="1" customHeight="1" ht="45" hidden="1">
      <c r="A98" s="2393"/>
      <c r="B98" s="512" t="s">
        <v>589</v>
      </c>
      <c r="D98" s="666" t="s">
        <v>932</v>
      </c>
      <c r="E98" s="668" t="s">
        <v>933</v>
      </c>
      <c r="F98" s="722" t="s">
        <v>308</v>
      </c>
      <c r="G98" s="386"/>
      <c r="H98" s="1024"/>
      <c r="I98" s="386"/>
      <c r="J98" s="1024"/>
      <c r="K98" s="290" t="s">
        <v>632</v>
      </c>
      <c r="X98" s="759">
        <v>0</v>
      </c>
    </row>
    <row s="1636" customFormat="1" customHeight="1" ht="95.25" hidden="1">
      <c r="A99" s="2393"/>
      <c r="B99" s="512" t="s">
        <v>589</v>
      </c>
      <c r="D99" s="666" t="s">
        <v>98</v>
      </c>
      <c r="E99" s="667" t="s">
        <v>934</v>
      </c>
      <c r="F99" s="722" t="s">
        <v>308</v>
      </c>
      <c r="G99" s="386"/>
      <c r="H99" s="1024"/>
      <c r="I99" s="386"/>
      <c r="J99" s="1024"/>
      <c r="K99" s="290" t="s">
        <v>632</v>
      </c>
      <c r="X99" s="759">
        <v>0</v>
      </c>
    </row>
    <row s="1636" customFormat="1" customHeight="1" ht="22.5" hidden="1">
      <c r="A100" s="2393"/>
      <c r="B100" s="512" t="s">
        <v>589</v>
      </c>
      <c r="D100" s="666" t="s">
        <v>146</v>
      </c>
      <c r="E100" s="667" t="s">
        <v>935</v>
      </c>
      <c r="F100" s="722" t="s">
        <v>308</v>
      </c>
      <c r="G100" s="386"/>
      <c r="H100" s="1024"/>
      <c r="I100" s="386"/>
      <c r="J100" s="1024"/>
      <c r="K100" s="290" t="s">
        <v>632</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870AC-779A-1BFF-DE6C-0.F83BAAE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 СП "Биробиджанская ТЭЦ"</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98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108</v>
      </c>
      <c r="E13" s="2110"/>
      <c r="F13" s="2113" t="s">
        <v>65</v>
      </c>
      <c r="G13" s="2114"/>
      <c r="H13" s="2115">
        <v>1</v>
      </c>
      <c r="I13" s="2106" t="str">
        <f>IF(U13="","",INDEX(TERRITORY_MR_LIST,MATCH(U13,TERRITORY_LIST_ID,0)))</f>
        <v/>
      </c>
      <c r="J13" s="2108" t="s">
        <v>19</v>
      </c>
      <c r="K13" s="603"/>
      <c r="L13" s="528" t="s">
        <v>108</v>
      </c>
      <c r="M13" s="604" t="s">
        <v>28</v>
      </c>
      <c r="N13" s="813"/>
      <c r="O13" s="1417" t="s">
        <v>115</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116</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117</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118</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119</v>
      </c>
      <c r="F16" s="178"/>
      <c r="G16" s="178"/>
      <c r="H16" s="178"/>
      <c r="I16" s="178"/>
      <c r="J16" s="178"/>
      <c r="K16" s="178" t="s">
        <v>28</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0DDAF-39B2-BF59-01B4-0.DF9E145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531</v>
      </c>
      <c r="D3" s="690" t="str">
        <f>B3&amp;".1"</f>
        <v>.1</v>
      </c>
      <c r="E3" s="691" t="s">
        <v>936</v>
      </c>
      <c r="F3" s="692" t="s">
        <v>308</v>
      </c>
      <c r="G3" s="687"/>
      <c r="H3" s="402"/>
      <c r="I3" s="687"/>
      <c r="J3" s="402"/>
      <c r="K3" s="290" t="s">
        <v>937</v>
      </c>
      <c r="V3" s="506">
        <v>0</v>
      </c>
    </row>
    <row customHeight="1" ht="15" hidden="1">
      <c r="A4" s="506"/>
      <c r="B4" s="2398"/>
      <c r="C4" s="2399"/>
      <c r="D4" s="690" t="str">
        <f>B3&amp;".2"</f>
        <v>.2</v>
      </c>
      <c r="E4" s="691" t="s">
        <v>938</v>
      </c>
      <c r="F4" s="692" t="s">
        <v>308</v>
      </c>
      <c r="G4" s="1739" t="s">
        <v>28</v>
      </c>
      <c r="H4" s="402"/>
      <c r="I4" s="1739" t="s">
        <v>28</v>
      </c>
      <c r="J4" s="402"/>
      <c r="K4" s="290" t="s">
        <v>939</v>
      </c>
      <c r="V4" s="506">
        <v>0</v>
      </c>
    </row>
    <row s="1367" customFormat="1" customHeight="1" ht="15" hidden="1">
      <c r="C5" s="673"/>
      <c r="U5" s="421"/>
      <c r="V5" s="418">
        <v>0</v>
      </c>
    </row>
    <row customHeight="1" ht="22.5" hidden="1">
      <c r="A6" s="506"/>
      <c r="B6" s="2398"/>
      <c r="C6" s="2399" t="s">
        <v>531</v>
      </c>
      <c r="D6" s="690" t="str">
        <f>B6&amp;".1"</f>
        <v>.1</v>
      </c>
      <c r="E6" s="691" t="s">
        <v>940</v>
      </c>
      <c r="F6" s="692" t="s">
        <v>308</v>
      </c>
      <c r="G6" s="687"/>
      <c r="H6" s="402"/>
      <c r="I6" s="687"/>
      <c r="J6" s="402"/>
      <c r="K6" s="290" t="s">
        <v>941</v>
      </c>
      <c r="V6" s="506">
        <v>0</v>
      </c>
    </row>
    <row customHeight="1" ht="15" hidden="1">
      <c r="A7" s="506"/>
      <c r="B7" s="2398"/>
      <c r="C7" s="2399"/>
      <c r="D7" s="690" t="str">
        <f>B6&amp;".2"</f>
        <v>.2</v>
      </c>
      <c r="E7" s="691" t="s">
        <v>938</v>
      </c>
      <c r="F7" s="692" t="s">
        <v>308</v>
      </c>
      <c r="G7" s="1739" t="s">
        <v>28</v>
      </c>
      <c r="H7" s="402"/>
      <c r="I7" s="1739" t="s">
        <v>28</v>
      </c>
      <c r="J7" s="402"/>
      <c r="K7" s="290" t="s">
        <v>939</v>
      </c>
      <c r="V7" s="506">
        <v>0</v>
      </c>
    </row>
    <row s="1367" customFormat="1" customHeight="1" ht="15" hidden="1">
      <c r="C8" s="673"/>
      <c r="U8" s="421"/>
      <c r="V8" s="418">
        <v>0</v>
      </c>
    </row>
    <row customHeight="1" ht="22.5" hidden="1">
      <c r="A9" s="506"/>
      <c r="B9" s="2398"/>
      <c r="C9" s="2399" t="s">
        <v>531</v>
      </c>
      <c r="D9" s="690" t="str">
        <f>B9&amp;".1"</f>
        <v>.1</v>
      </c>
      <c r="E9" s="691" t="s">
        <v>942</v>
      </c>
      <c r="F9" s="692" t="s">
        <v>308</v>
      </c>
      <c r="G9" s="698" t="s">
        <v>28</v>
      </c>
      <c r="H9" s="402" t="s">
        <v>28</v>
      </c>
      <c r="I9" s="698" t="s">
        <v>28</v>
      </c>
      <c r="J9" s="402" t="s">
        <v>28</v>
      </c>
      <c r="K9" s="290"/>
      <c r="V9" s="506">
        <v>0</v>
      </c>
    </row>
    <row customHeight="1" ht="15" hidden="1">
      <c r="A10" s="506"/>
      <c r="B10" s="2398"/>
      <c r="C10" s="2399"/>
      <c r="D10" s="690" t="str">
        <f>B9&amp;".2"</f>
        <v>.2</v>
      </c>
      <c r="E10" s="691" t="s">
        <v>943</v>
      </c>
      <c r="F10" s="692" t="s">
        <v>308</v>
      </c>
      <c r="G10" s="1733" t="s">
        <v>28</v>
      </c>
      <c r="H10" s="402" t="s">
        <v>28</v>
      </c>
      <c r="I10" s="1733" t="s">
        <v>28</v>
      </c>
      <c r="J10" s="402" t="s">
        <v>28</v>
      </c>
      <c r="K10" s="290" t="s">
        <v>944</v>
      </c>
      <c r="V10" s="506">
        <v>0</v>
      </c>
    </row>
    <row customHeight="1" ht="15" hidden="1">
      <c r="A11" s="506"/>
      <c r="B11" s="2398"/>
      <c r="C11" s="2399"/>
      <c r="D11" s="690" t="str">
        <f>B9&amp;".3"</f>
        <v>.3</v>
      </c>
      <c r="E11" s="691" t="s">
        <v>945</v>
      </c>
      <c r="F11" s="692" t="s">
        <v>308</v>
      </c>
      <c r="G11" s="1733" t="s">
        <v>28</v>
      </c>
      <c r="H11" s="402" t="s">
        <v>28</v>
      </c>
      <c r="I11" s="1733" t="s">
        <v>28</v>
      </c>
      <c r="J11" s="402" t="s">
        <v>28</v>
      </c>
      <c r="K11" s="290" t="s">
        <v>946</v>
      </c>
      <c r="V11" s="506">
        <v>0</v>
      </c>
    </row>
    <row s="1367" customFormat="1" customHeight="1" ht="15" hidden="1">
      <c r="C12" s="673"/>
      <c r="U12" s="421"/>
      <c r="V12" s="418">
        <v>0</v>
      </c>
    </row>
    <row customHeight="1" ht="33.75" hidden="1">
      <c r="A13" s="506"/>
      <c r="B13" s="2398"/>
      <c r="C13" s="2399" t="s">
        <v>531</v>
      </c>
      <c r="D13" s="690" t="str">
        <f>B13&amp;".1"</f>
        <v>.1</v>
      </c>
      <c r="E13" s="691" t="s">
        <v>947</v>
      </c>
      <c r="F13" s="692" t="s">
        <v>308</v>
      </c>
      <c r="G13" s="698" t="s">
        <v>28</v>
      </c>
      <c r="H13" s="402" t="s">
        <v>28</v>
      </c>
      <c r="I13" s="698" t="s">
        <v>28</v>
      </c>
      <c r="J13" s="402" t="s">
        <v>28</v>
      </c>
      <c r="K13" s="290" t="s">
        <v>948</v>
      </c>
      <c r="V13" s="506">
        <v>0</v>
      </c>
    </row>
    <row customHeight="1" ht="15" hidden="1">
      <c r="B14" s="2398"/>
      <c r="C14" s="2399"/>
      <c r="D14" s="690" t="str">
        <f>B13&amp;".2"</f>
        <v>.2</v>
      </c>
      <c r="E14" s="691" t="s">
        <v>949</v>
      </c>
      <c r="F14" s="692" t="s">
        <v>308</v>
      </c>
      <c r="G14" s="1733" t="s">
        <v>28</v>
      </c>
      <c r="H14" s="402" t="s">
        <v>28</v>
      </c>
      <c r="I14" s="1733" t="s">
        <v>28</v>
      </c>
      <c r="J14" s="402" t="s">
        <v>28</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"ДГК" СП "Биробиджанская ТЭЦ"</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f>IF(I25="","",INDEX(DIFFERENTIATION_UNMERGE_VD,MATCH(I25,DIFFERENTIATION_ID_DIFF,0)))</f>
        <v>0</v>
      </c>
      <c r="J26" s="2397"/>
      <c r="K26" s="2176" t="s">
        <v>303</v>
      </c>
      <c r="V26" s="506">
        <v>15</v>
      </c>
    </row>
    <row s="1636" customFormat="1" customHeight="1" ht="15.75">
      <c r="A27" s="760"/>
      <c r="C27" s="177"/>
      <c r="D27" s="712"/>
      <c r="E27" s="2368" t="s">
        <v>565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302</v>
      </c>
      <c r="E29" s="2371"/>
      <c r="F29" s="2371"/>
      <c r="G29" s="888"/>
      <c r="H29" s="888"/>
      <c r="I29" s="888"/>
      <c r="J29" s="889"/>
      <c r="K29" s="2196"/>
      <c r="U29" s="676"/>
      <c r="V29" s="759">
        <v>15</v>
      </c>
    </row>
    <row customHeight="1" ht="35.699999999999996">
      <c r="C30" s="177"/>
      <c r="D30" s="762" t="s">
        <v>87</v>
      </c>
      <c r="E30" s="761" t="s">
        <v>304</v>
      </c>
      <c r="F30" s="761" t="s">
        <v>567</v>
      </c>
      <c r="G30" s="809" t="s">
        <v>305</v>
      </c>
      <c r="H30" s="808" t="s">
        <v>392</v>
      </c>
      <c r="I30" s="685" t="s">
        <v>305</v>
      </c>
      <c r="J30" s="466" t="s">
        <v>392</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308</v>
      </c>
      <c r="G32" s="814" t="s">
        <v>308</v>
      </c>
      <c r="H32" s="814" t="s">
        <v>308</v>
      </c>
      <c r="I32" s="692" t="s">
        <v>308</v>
      </c>
      <c r="J32" s="692" t="s">
        <v>308</v>
      </c>
      <c r="K32" s="290"/>
      <c r="V32" s="506">
        <v>23</v>
      </c>
    </row>
    <row customHeight="1" ht="11.549999999999999">
      <c r="A33" s="506"/>
      <c r="C33" s="506"/>
      <c r="D33" s="348"/>
      <c r="E33" s="581" t="s">
        <v>587</v>
      </c>
      <c r="F33" s="573"/>
      <c r="G33" s="573"/>
      <c r="H33" s="573"/>
      <c r="I33" s="573"/>
      <c r="J33" s="573"/>
      <c r="K33" s="574"/>
      <c r="U33" s="506"/>
      <c r="V33" s="506">
        <v>11</v>
      </c>
    </row>
    <row customHeight="1" ht="24">
      <c r="A34" s="506"/>
      <c r="B34" s="582" t="s">
        <v>637</v>
      </c>
      <c r="C34" s="527"/>
      <c r="D34" s="693">
        <v>2</v>
      </c>
      <c r="E34" s="694" t="s">
        <v>953</v>
      </c>
      <c r="F34" s="821" t="s">
        <v>308</v>
      </c>
      <c r="G34" s="821" t="s">
        <v>308</v>
      </c>
      <c r="H34" s="821" t="s">
        <v>308</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308</v>
      </c>
      <c r="G36" s="815" t="s">
        <v>957</v>
      </c>
      <c r="H36" s="814" t="s">
        <v>308</v>
      </c>
      <c r="I36" s="525" t="s">
        <v>957</v>
      </c>
      <c r="J36" s="692" t="s">
        <v>308</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308</v>
      </c>
      <c r="G38" s="815" t="s">
        <v>957</v>
      </c>
      <c r="H38" s="816" t="s">
        <v>308</v>
      </c>
      <c r="I38" s="525" t="s">
        <v>957</v>
      </c>
      <c r="J38" s="522" t="s">
        <v>308</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F3996-4DF8-139B-BD62-0.548FE4E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 СП "Биробиджанская ТЭЦ"</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88</v>
      </c>
      <c r="R10" s="916" t="s">
        <v>978</v>
      </c>
      <c r="S10" s="916" t="s">
        <v>979</v>
      </c>
      <c r="T10" s="917" t="s">
        <v>980</v>
      </c>
      <c r="U10" s="916" t="s">
        <v>88</v>
      </c>
      <c r="V10" s="916" t="s">
        <v>981</v>
      </c>
      <c r="W10" s="916" t="s">
        <v>979</v>
      </c>
      <c r="X10" s="917" t="s">
        <v>980</v>
      </c>
      <c r="Y10" s="302" t="s">
        <v>982</v>
      </c>
      <c r="Z10" s="2102" t="s">
        <v>87</v>
      </c>
      <c r="AA10" s="2104"/>
      <c r="AB10" s="1050" t="s">
        <v>983</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DC66E-5654-69F3-1CF9-0.7FE9B25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"ДГК" СП "Биробиджанская ТЭЦ"</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1007</v>
      </c>
      <c r="K12" s="2128"/>
      <c r="L12" s="2233"/>
      <c r="M12" s="2233"/>
      <c r="N12" s="2128"/>
      <c r="O12" s="2128"/>
      <c r="P12" s="2419"/>
      <c r="Q12" s="2419"/>
      <c r="R12" s="2419"/>
      <c r="S12" s="1135" t="s">
        <v>85</v>
      </c>
      <c r="T12" s="1135" t="s">
        <v>86</v>
      </c>
      <c r="U12" s="1135" t="s">
        <v>84</v>
      </c>
      <c r="V12" s="1135" t="s">
        <v>1008</v>
      </c>
      <c r="W12" s="1135" t="s">
        <v>84</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1F47ED-1C05-60AB-9C73-0.13023F5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"ДГК" СП "Биробиджанская ТЭЦ"</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709</v>
      </c>
      <c r="G29" s="1238" t="s">
        <v>1047</v>
      </c>
      <c r="H29" s="1237">
        <f>SUM(I29:J29)</f>
        <v>0</v>
      </c>
      <c r="I29" s="1236"/>
      <c r="J29" s="1226"/>
      <c r="K29" s="1235"/>
      <c r="W29" s="1156">
        <v>11</v>
      </c>
    </row>
    <row customHeight="1" ht="11.549999999999999">
      <c r="F30" s="1231" t="s">
        <v>309</v>
      </c>
      <c r="G30" s="1238" t="s">
        <v>1048</v>
      </c>
      <c r="H30" s="1237">
        <f>SUM(I30:J30)</f>
        <v>0</v>
      </c>
      <c r="I30" s="1236"/>
      <c r="J30" s="1226"/>
      <c r="K30" s="1235"/>
      <c r="W30" s="1156">
        <v>11</v>
      </c>
    </row>
    <row customHeight="1" ht="11.549999999999999">
      <c r="F31" s="1231" t="s">
        <v>312</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326</v>
      </c>
      <c r="G33" s="1238" t="s">
        <v>1051</v>
      </c>
      <c r="H33" s="1237">
        <f>SUM(I33:J33)</f>
        <v>0</v>
      </c>
      <c r="I33" s="1236"/>
      <c r="J33" s="1226"/>
      <c r="K33" s="1235"/>
      <c r="W33" s="1156">
        <v>46</v>
      </c>
    </row>
    <row customHeight="1" ht="11.549999999999999">
      <c r="F34" s="1231" t="s">
        <v>334</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108</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109</v>
      </c>
      <c r="G48" s="691" t="s">
        <v>1069</v>
      </c>
      <c r="H48" s="1237">
        <f>SUM(I48:J48)</f>
        <v>0</v>
      </c>
      <c r="I48" s="1237">
        <f>SUM(I49,I54,I57)</f>
        <v>0</v>
      </c>
      <c r="J48" s="1226"/>
      <c r="K48" s="1235"/>
      <c r="W48" s="1156">
        <v>23</v>
      </c>
    </row>
    <row customHeight="1" ht="11.549999999999999">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549999999999999">
      <c r="F51" s="1231" t="s">
        <v>715</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309</v>
      </c>
      <c r="G54" s="1238" t="s">
        <v>1050</v>
      </c>
      <c r="H54" s="1237">
        <f>SUM(I54:J54)</f>
        <v>0</v>
      </c>
      <c r="I54" s="1237">
        <f>SUM(I55:I56)</f>
        <v>0</v>
      </c>
      <c r="J54" s="1226"/>
      <c r="K54" s="1235"/>
      <c r="W54" s="1156">
        <v>11</v>
      </c>
    </row>
    <row customHeight="1" ht="48.29999999999999">
      <c r="F55" s="1231" t="s">
        <v>719</v>
      </c>
      <c r="G55" s="1239" t="s">
        <v>1051</v>
      </c>
      <c r="H55" s="1237">
        <f>SUM(I55:J55)</f>
        <v>0</v>
      </c>
      <c r="I55" s="1236"/>
      <c r="J55" s="1226"/>
      <c r="K55" s="1235"/>
      <c r="W55" s="1156">
        <v>46</v>
      </c>
    </row>
    <row customHeight="1" ht="11.549999999999999">
      <c r="F56" s="1231" t="s">
        <v>721</v>
      </c>
      <c r="G56" s="1239" t="s">
        <v>1052</v>
      </c>
      <c r="H56" s="1237">
        <f>SUM(I56:J56)</f>
        <v>0</v>
      </c>
      <c r="I56" s="1236"/>
      <c r="J56" s="1226"/>
      <c r="K56" s="1235"/>
      <c r="W56" s="1156">
        <v>11</v>
      </c>
    </row>
    <row customHeight="1" ht="11.549999999999999">
      <c r="F57" s="1231" t="s">
        <v>312</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12B2F-23AF-8A1E-02EA-0.C52AC2F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 СП "Биробиджанская ТЭЦ"</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559</v>
      </c>
      <c r="BU16" s="2434"/>
      <c r="BV16" s="2387" t="s">
        <v>559</v>
      </c>
      <c r="BW16" s="2434"/>
      <c r="BX16" s="2387" t="s">
        <v>559</v>
      </c>
      <c r="BY16" s="2434"/>
      <c r="BZ16" s="2387" t="s">
        <v>559</v>
      </c>
      <c r="CA16" s="2434"/>
      <c r="CB16" s="2387" t="s">
        <v>1109</v>
      </c>
      <c r="CC16" s="2434"/>
      <c r="CD16" s="2387" t="s">
        <v>559</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559</v>
      </c>
      <c r="CZ16" s="2389"/>
      <c r="DA16" s="2337" t="s">
        <v>559</v>
      </c>
      <c r="DB16" s="2389"/>
      <c r="DC16" s="2337" t="s">
        <v>559</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65E2A-FAC6-064D-B0F7-0.7AD4A8A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531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"ДГК" СП "Биробиджанская ТЭЦ"</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f>IF(H8="","",INDEX(DIFFERENTIATION_UNMERGE_VD,MATCH(H8,DIFFERENTIATION_ID_DIFF,0)))</f>
        <v>0</v>
      </c>
      <c r="I9" s="2128" t="s">
        <v>303</v>
      </c>
      <c r="S9" s="506">
        <v>15</v>
      </c>
    </row>
    <row s="1636" customFormat="1" customHeight="1" ht="15.75">
      <c r="A10" s="760"/>
      <c r="C10" s="177"/>
      <c r="D10" s="712"/>
      <c r="E10" s="2368" t="s">
        <v>565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302</v>
      </c>
      <c r="E12" s="2371"/>
      <c r="F12" s="2371"/>
      <c r="G12" s="888"/>
      <c r="H12" s="888"/>
      <c r="I12" s="2128"/>
      <c r="R12" s="676"/>
      <c r="S12" s="759">
        <v>15</v>
      </c>
    </row>
    <row customHeight="1" ht="35.699999999999996">
      <c r="C13" s="177"/>
      <c r="D13" s="762" t="s">
        <v>87</v>
      </c>
      <c r="E13" s="761" t="s">
        <v>304</v>
      </c>
      <c r="F13" s="761" t="s">
        <v>567</v>
      </c>
      <c r="G13" s="809" t="s">
        <v>305</v>
      </c>
      <c r="H13" s="755" t="s">
        <v>305</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1115</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1115</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1115</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1116</v>
      </c>
      <c r="E20" s="689"/>
      <c r="F20" s="510"/>
      <c r="G20" s="510"/>
      <c r="H20" s="510"/>
      <c r="I20" s="1764"/>
      <c r="S20" s="506">
        <v>0</v>
      </c>
    </row>
    <row customHeight="1" ht="29.25">
      <c r="C21" s="452"/>
      <c r="D21" s="540" t="s">
        <v>315</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7BB34-4BAC-336F-F0D5-0.697FAFD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"ДГК" СП "Биробиджанская ТЭЦ"</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87</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308</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308</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1026</v>
      </c>
      <c r="E19" s="884" t="s">
        <v>1120</v>
      </c>
      <c r="F19" s="386"/>
      <c r="G19" s="338" t="s">
        <v>1121</v>
      </c>
      <c r="I19" s="501"/>
      <c r="J19" s="501"/>
      <c r="Q19" s="759">
        <v>0</v>
      </c>
    </row>
    <row s="1636" customFormat="1" customHeight="1" ht="14.699999999999998">
      <c r="A20" s="344"/>
      <c r="B20" s="147"/>
      <c r="C20" s="308"/>
      <c r="D20" s="886">
        <v>2</v>
      </c>
      <c r="E20" s="331" t="s">
        <v>1122</v>
      </c>
      <c r="F20" s="199" t="s">
        <v>308</v>
      </c>
      <c r="G20" s="338"/>
      <c r="I20" s="351"/>
      <c r="J20" s="351"/>
      <c r="Q20" s="343">
        <v>14</v>
      </c>
    </row>
    <row s="1636" customFormat="1" customHeight="1" ht="18.75" hidden="1">
      <c r="A21" s="344"/>
      <c r="B21" s="147"/>
      <c r="C21" s="308"/>
      <c r="D21" s="334" t="s">
        <v>637</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109</v>
      </c>
      <c r="E23" s="198" t="s">
        <v>1123</v>
      </c>
      <c r="F23" s="1671" t="s">
        <v>308</v>
      </c>
      <c r="G23" s="346"/>
      <c r="I23" s="1625"/>
      <c r="J23" s="1625"/>
      <c r="Q23" s="1632">
        <v>0</v>
      </c>
    </row>
    <row s="1636" customFormat="1" customHeight="1" ht="14.25" hidden="1">
      <c r="A24" s="344"/>
      <c r="B24" s="1161"/>
      <c r="C24" s="377"/>
      <c r="D24" s="1674" t="s">
        <v>709</v>
      </c>
      <c r="E24" s="1673" t="s">
        <v>1124</v>
      </c>
      <c r="F24" s="1671" t="s">
        <v>308</v>
      </c>
      <c r="G24" s="338"/>
      <c r="I24" s="1625"/>
      <c r="J24" s="1625"/>
      <c r="Q24" s="1632">
        <v>0</v>
      </c>
    </row>
    <row s="1636" customFormat="1" customHeight="1" ht="14.25" hidden="1">
      <c r="A25" s="344"/>
      <c r="B25" s="1161"/>
      <c r="C25" s="377"/>
      <c r="D25" s="1674" t="s">
        <v>712</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F8815-8A6F-7CA4-2275-0.7FA90CD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531</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531</v>
      </c>
      <c r="D4" s="1674"/>
      <c r="E4" s="206" t="s">
        <v>1127</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531</v>
      </c>
      <c r="D6" s="1674"/>
      <c r="E6" s="207" t="s">
        <v>1128</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531</v>
      </c>
      <c r="D8" s="1674"/>
      <c r="E8" s="207" t="s">
        <v>1129</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531</v>
      </c>
      <c r="D10" s="1674"/>
      <c r="E10" s="207" t="s">
        <v>1130</v>
      </c>
      <c r="F10" s="1671"/>
      <c r="G10" s="1675"/>
      <c r="H10" s="1671" t="s">
        <v>308</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"ДГК" СП "Биробиджанская ТЭЦ"</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87</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1022</v>
      </c>
      <c r="E22" s="195" t="s">
        <v>1133</v>
      </c>
      <c r="F22" s="199"/>
      <c r="G22" s="1738"/>
      <c r="H22" s="199" t="s">
        <v>308</v>
      </c>
      <c r="I22" s="152" t="s">
        <v>1134</v>
      </c>
      <c r="M22" s="84">
        <v>20</v>
      </c>
    </row>
    <row customHeight="1" ht="60">
      <c r="A23" s="1684"/>
      <c r="C23" s="97"/>
      <c r="D23" s="148" t="s">
        <v>1024</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308</v>
      </c>
      <c r="H24" s="214"/>
      <c r="I24" s="260" t="s">
        <v>632</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326</v>
      </c>
      <c r="E26" s="200"/>
      <c r="F26" s="199"/>
      <c r="G26" s="199" t="s">
        <v>308</v>
      </c>
      <c r="H26" s="214"/>
      <c r="I26" s="2170" t="s">
        <v>1137</v>
      </c>
      <c r="M26" s="84">
        <v>14</v>
      </c>
    </row>
    <row customHeight="1" ht="15.75">
      <c r="A27" s="1684" t="s">
        <v>108</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754</v>
      </c>
      <c r="E29" s="206" t="s">
        <v>1127</v>
      </c>
      <c r="F29" s="199"/>
      <c r="G29" s="258"/>
      <c r="H29" s="199" t="s">
        <v>308</v>
      </c>
      <c r="I29" s="2170" t="s">
        <v>1138</v>
      </c>
      <c r="M29" s="84">
        <v>20</v>
      </c>
    </row>
    <row customHeight="1" ht="15.75">
      <c r="A30" s="1684" t="s">
        <v>109</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1139</v>
      </c>
      <c r="E33" s="207" t="s">
        <v>1128</v>
      </c>
      <c r="F33" s="199"/>
      <c r="G33" s="258"/>
      <c r="H33" s="199" t="s">
        <v>308</v>
      </c>
      <c r="I33" s="2170" t="s">
        <v>1140</v>
      </c>
      <c r="M33" s="84">
        <v>14</v>
      </c>
    </row>
    <row customHeight="1" ht="15.75">
      <c r="A34" s="1684" t="s">
        <v>89</v>
      </c>
      <c r="C34" s="97"/>
      <c r="D34" s="110"/>
      <c r="E34" s="205" t="s">
        <v>324</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1141</v>
      </c>
      <c r="E36" s="207" t="s">
        <v>1129</v>
      </c>
      <c r="F36" s="199"/>
      <c r="G36" s="258"/>
      <c r="H36" s="199" t="s">
        <v>308</v>
      </c>
      <c r="I36" s="2144" t="s">
        <v>1142</v>
      </c>
      <c r="M36" s="84">
        <v>14</v>
      </c>
    </row>
    <row customHeight="1" ht="15.75">
      <c r="A37" s="1684" t="s">
        <v>90</v>
      </c>
      <c r="C37" s="97"/>
      <c r="D37" s="110"/>
      <c r="E37" s="205" t="s">
        <v>324</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884</v>
      </c>
      <c r="E39" s="207" t="s">
        <v>1130</v>
      </c>
      <c r="F39" s="199"/>
      <c r="G39" s="208"/>
      <c r="H39" s="199" t="s">
        <v>308</v>
      </c>
      <c r="I39" s="2170" t="s">
        <v>1143</v>
      </c>
      <c r="L39" s="156" t="s">
        <v>1131</v>
      </c>
      <c r="M39" s="84">
        <v>14</v>
      </c>
    </row>
    <row customHeight="1" ht="15.75">
      <c r="A40" s="1684" t="s">
        <v>110</v>
      </c>
      <c r="C40" s="97"/>
      <c r="D40" s="110"/>
      <c r="E40" s="205" t="s">
        <v>324</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89A4AC-DDA9-55BF-4D0A-0.A9C4FA3}" mc:Ignorable="x14ac xr xr2 xr3">
  <sheetPr>
    <tabColor theme="6" tint="0.4"/>
  </sheetPr>
  <dimension ref="A1:AH336"/>
  <sheetViews>
    <sheetView showGridLines="0" zoomScale="90" workbookViewId="0">
      <pane xSplit="7" ySplit="21" topLeftCell="H22" activePane="bottomRight" state="frozen"/>
      <selection pane="bottomLeft" activeCell="A22" sqref="A22"/>
      <selection pane="topRight" activeCell="H1" sqref="H1"/>
      <selection pane="bottomRight" activeCell="K85" sqref="K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153</v>
      </c>
      <c r="B2" s="1781" t="s">
        <v>154</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153</v>
      </c>
      <c r="B5" s="1781" t="s">
        <v>154</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46141</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Исх.-ДГК/3294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87</v>
      </c>
      <c r="F20" s="2225" t="s">
        <v>120</v>
      </c>
      <c r="G20" s="2225" t="s">
        <v>121</v>
      </c>
      <c r="H20" s="2387" t="s">
        <v>1147</v>
      </c>
      <c r="I20" s="2388"/>
      <c r="J20" s="2434"/>
      <c r="K20" s="2225" t="s">
        <v>305</v>
      </c>
      <c r="L20" s="2225" t="s">
        <v>392</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308</v>
      </c>
      <c r="L23" s="2462"/>
      <c r="M23" s="1770"/>
      <c r="N23" s="335"/>
      <c r="AH23" s="375">
        <v>19</v>
      </c>
    </row>
    <row customHeight="1" ht="60.75" hidden="1">
      <c r="A24" s="1781" t="s">
        <v>153</v>
      </c>
      <c r="B24" s="1781" t="s">
        <v>154</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158</v>
      </c>
      <c r="B27" s="1781" t="s">
        <v>159</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165</v>
      </c>
      <c r="B30" s="1781" t="s">
        <v>166</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171</v>
      </c>
      <c r="B33" s="1781" t="s">
        <v>172</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177</v>
      </c>
      <c r="B36" s="1781" t="s">
        <v>178</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183</v>
      </c>
      <c r="B39" s="1781" t="s">
        <v>184</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189</v>
      </c>
      <c r="B42" s="1781" t="s">
        <v>190</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195</v>
      </c>
      <c r="B45" s="1781" t="s">
        <v>196</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201</v>
      </c>
      <c r="B48" s="1781" t="s">
        <v>202</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221</v>
      </c>
      <c r="B51" s="1781" t="s">
        <v>222</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226</v>
      </c>
      <c r="B54" s="1781" t="s">
        <v>227</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231</v>
      </c>
      <c r="B57" s="1781" t="s">
        <v>232</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236</v>
      </c>
      <c r="B60" s="1781" t="s">
        <v>237</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241</v>
      </c>
      <c r="B63" s="1781" t="s">
        <v>242</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v>
      </c>
      <c r="H66" s="1863"/>
      <c r="I66" s="1740">
        <v>46388</v>
      </c>
      <c r="J66" s="1774">
        <v>47118</v>
      </c>
      <c r="K66" s="1866" t="s">
        <v>1151</v>
      </c>
      <c r="L66" s="1863" t="s">
        <v>308</v>
      </c>
      <c r="M66" s="2171"/>
      <c r="N66" s="335"/>
      <c r="O66" s="1625"/>
      <c r="P66" s="1625"/>
      <c r="AH66" s="1632">
        <v>0</v>
      </c>
    </row>
    <row s="1636" customFormat="1" customHeight="1" ht="18.75">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5.699999999999996">
      <c r="A85" s="1781"/>
      <c r="B85" s="1781"/>
      <c r="D85" s="377"/>
      <c r="E85" s="400"/>
      <c r="F85" s="199" t="s">
        <v>308</v>
      </c>
      <c r="G85" s="199" t="s">
        <v>308</v>
      </c>
      <c r="H85" s="2219" t="s">
        <v>308</v>
      </c>
      <c r="I85" s="2221"/>
      <c r="J85" s="199" t="s">
        <v>308</v>
      </c>
      <c r="K85" s="199" t="s">
        <v>308</v>
      </c>
      <c r="L85" s="2766" t="s">
        <v>1152</v>
      </c>
      <c r="M85" s="346" t="s">
        <v>1153</v>
      </c>
      <c r="N85" s="335"/>
      <c r="AH85" s="375">
        <v>34</v>
      </c>
    </row>
    <row customHeight="1" ht="19.95">
      <c r="A86" s="1781"/>
      <c r="B86" s="1781"/>
      <c r="D86" s="377"/>
      <c r="E86" s="148" t="s">
        <v>89</v>
      </c>
      <c r="F86" s="2461" t="s">
        <v>1154</v>
      </c>
      <c r="G86" s="2461"/>
      <c r="H86" s="2461"/>
      <c r="I86" s="2461"/>
      <c r="J86" s="2461"/>
      <c r="K86" s="2461"/>
      <c r="L86" s="2461"/>
      <c r="M86" s="298"/>
      <c r="N86" s="335"/>
      <c r="AH86" s="375">
        <v>19</v>
      </c>
    </row>
    <row s="1636" customFormat="1" customHeight="1" ht="60.75" hidden="1">
      <c r="A87" s="1781" t="s">
        <v>153</v>
      </c>
      <c r="B87" s="1781" t="s">
        <v>154</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158</v>
      </c>
      <c r="B90" s="1781" t="s">
        <v>159</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165</v>
      </c>
      <c r="B93" s="1781" t="s">
        <v>166</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171</v>
      </c>
      <c r="B96" s="1781" t="s">
        <v>172</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177</v>
      </c>
      <c r="B99" s="1781" t="s">
        <v>178</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183</v>
      </c>
      <c r="B102" s="1781" t="s">
        <v>184</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189</v>
      </c>
      <c r="B105" s="1781" t="s">
        <v>190</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195</v>
      </c>
      <c r="B108" s="1781" t="s">
        <v>196</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201</v>
      </c>
      <c r="B111" s="1781" t="s">
        <v>202</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221</v>
      </c>
      <c r="B114" s="1781" t="s">
        <v>222</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226</v>
      </c>
      <c r="B117" s="1781" t="s">
        <v>227</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231</v>
      </c>
      <c r="B120" s="1781" t="s">
        <v>232</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236</v>
      </c>
      <c r="B123" s="1781" t="s">
        <v>237</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241</v>
      </c>
      <c r="B126" s="1781" t="s">
        <v>242</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v>
      </c>
      <c r="H129" s="1863"/>
      <c r="I129" s="1740">
        <v>46388</v>
      </c>
      <c r="J129" s="1774">
        <v>46752</v>
      </c>
      <c r="K129" s="1779">
        <v>771557.41</v>
      </c>
      <c r="L129" s="1863" t="s">
        <v>308</v>
      </c>
      <c r="M129" s="342"/>
      <c r="N129" s="335"/>
      <c r="O129" s="1625"/>
      <c r="P129" s="1625"/>
      <c r="AH129" s="1632">
        <v>0</v>
      </c>
    </row>
    <row s="1636" customFormat="1" customHeight="1" ht="56.25">
      <c r="A130" s="1824"/>
      <c r="B130" s="1824"/>
      <c r="C130" s="1688"/>
      <c r="D130" s="345"/>
      <c r="E130" s="1032"/>
      <c r="F130" s="1032"/>
      <c r="G130" s="1032"/>
      <c r="H130" s="2578" t="s">
        <v>531</v>
      </c>
      <c r="I130" s="1740">
        <v>46753</v>
      </c>
      <c r="J130" s="1774">
        <v>47118</v>
      </c>
      <c r="K130" s="1779">
        <v>802419.71</v>
      </c>
      <c r="L130" s="2272" t="s">
        <v>308</v>
      </c>
      <c r="M130" s="2319"/>
      <c r="N130" s="619"/>
      <c r="O130" s="1625"/>
      <c r="P130" s="1625"/>
      <c r="Q130" s="1636"/>
      <c r="R130" s="1636"/>
      <c r="S130" s="1636"/>
      <c r="T130" s="1636"/>
      <c r="U130" s="1636"/>
      <c r="V130" s="1636"/>
      <c r="W130" s="1636"/>
      <c r="X130" s="1636"/>
      <c r="Y130" s="1636"/>
      <c r="Z130" s="1636"/>
      <c r="AA130" s="1636"/>
      <c r="AB130" s="1636"/>
      <c r="AC130" s="1636"/>
      <c r="AD130" s="1636"/>
      <c r="AE130" s="1636"/>
      <c r="AF130" s="1636"/>
      <c r="AG130" s="1636"/>
      <c r="AH130" s="1636">
        <v>0</v>
      </c>
    </row>
    <row s="1636" customFormat="1" customHeight="1" ht="18.75">
      <c r="A131" s="1781"/>
      <c r="B131" s="1781"/>
      <c r="C131" s="370" t="s">
        <v>1146</v>
      </c>
      <c r="D131" s="2463"/>
      <c r="E131" s="2205"/>
      <c r="F131" s="2384"/>
      <c r="G131" s="2428"/>
      <c r="H131" s="1501"/>
      <c r="I131" s="652" t="s">
        <v>1145</v>
      </c>
      <c r="J131" s="572"/>
      <c r="K131" s="1501"/>
      <c r="L131" s="215"/>
      <c r="M131" s="342"/>
      <c r="N131" s="335"/>
      <c r="O131" s="1625"/>
      <c r="P131" s="1625"/>
      <c r="AH131" s="1632">
        <v>0</v>
      </c>
    </row>
    <row s="1636" customFormat="1" customHeight="1" ht="0.75">
      <c r="A132" s="1781"/>
      <c r="B132" s="1781"/>
      <c r="C132" s="370" t="s">
        <v>1155</v>
      </c>
      <c r="D132" s="2463"/>
      <c r="E132" s="2205"/>
      <c r="F132" s="2384"/>
      <c r="G132" s="401"/>
      <c r="H132" s="1501"/>
      <c r="I132" s="652"/>
      <c r="J132" s="572"/>
      <c r="K132" s="1501"/>
      <c r="L132" s="215"/>
      <c r="M132" s="342"/>
      <c r="N132" s="335"/>
      <c r="O132" s="1625"/>
      <c r="P132" s="1625"/>
      <c r="AH132" s="1632">
        <v>0</v>
      </c>
    </row>
    <row s="1636" customFormat="1" customHeight="1" ht="18.75" hidden="1">
      <c r="A133" s="1781" t="s">
        <v>257</v>
      </c>
      <c r="B133" s="1781" t="s">
        <v>258</v>
      </c>
      <c r="C133" s="370"/>
      <c r="D133" s="2463"/>
      <c r="E133" s="2205"/>
      <c r="F133" s="2384" t="str">
        <f>INDEX(PT_DIFFERENTIATION_VTAR,MATCH(A133,PT_DIFFERENTIATION_VTAR_ID,0))</f>
        <v>Тариф на транспортировку горячей воды</v>
      </c>
      <c r="G133" s="2428" t="str">
        <f>INDEX(PT_DIFFERENTIATION_NTAR,MATCH(B133,PT_DIFFERENTIATION_NTAR_ID,0))</f>
        <v/>
      </c>
      <c r="H133" s="1863"/>
      <c r="I133" s="1740"/>
      <c r="J133" s="1774"/>
      <c r="K133" s="1779"/>
      <c r="L133" s="1863" t="s">
        <v>308</v>
      </c>
      <c r="M133" s="342"/>
      <c r="N133" s="335"/>
      <c r="O133" s="1625"/>
      <c r="P133" s="1625"/>
      <c r="AH133" s="1632">
        <v>0</v>
      </c>
    </row>
    <row s="1636" customFormat="1" customHeight="1" ht="18.75" hidden="1">
      <c r="A134" s="1781"/>
      <c r="B134" s="1781"/>
      <c r="C134" s="370" t="s">
        <v>1146</v>
      </c>
      <c r="D134" s="2463"/>
      <c r="E134" s="2205"/>
      <c r="F134" s="2384"/>
      <c r="G134" s="2428"/>
      <c r="H134" s="1501"/>
      <c r="I134" s="652" t="s">
        <v>1145</v>
      </c>
      <c r="J134" s="572"/>
      <c r="K134" s="1501"/>
      <c r="L134" s="215"/>
      <c r="M134" s="342"/>
      <c r="N134" s="335"/>
      <c r="O134" s="1625"/>
      <c r="P134" s="1625"/>
      <c r="AH134" s="1632">
        <v>0</v>
      </c>
    </row>
    <row s="1636" customFormat="1" customHeight="1" ht="0.75" hidden="1">
      <c r="A135" s="1781"/>
      <c r="B135" s="1781"/>
      <c r="C135" s="370" t="s">
        <v>1155</v>
      </c>
      <c r="D135" s="2463"/>
      <c r="E135" s="2205"/>
      <c r="F135" s="2384"/>
      <c r="G135" s="401"/>
      <c r="H135" s="1501"/>
      <c r="I135" s="652"/>
      <c r="J135" s="572"/>
      <c r="K135" s="1501"/>
      <c r="L135" s="215"/>
      <c r="M135" s="342"/>
      <c r="N135" s="335"/>
      <c r="O135" s="1625"/>
      <c r="P135" s="1625"/>
      <c r="AH135" s="1632">
        <v>0</v>
      </c>
    </row>
    <row s="1636" customFormat="1" customHeight="1" ht="18.75" hidden="1">
      <c r="A136" s="1781" t="s">
        <v>262</v>
      </c>
      <c r="B136" s="1781" t="s">
        <v>263</v>
      </c>
      <c r="C136" s="370"/>
      <c r="D136" s="2463"/>
      <c r="E136" s="2205"/>
      <c r="F136" s="2384"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28" t="str">
        <f>INDEX(PT_DIFFERENTIATION_NTAR,MATCH(B136,PT_DIFFERENTIATION_NTAR_ID,0))</f>
        <v/>
      </c>
      <c r="H136" s="1863"/>
      <c r="I136" s="1740"/>
      <c r="J136" s="1774"/>
      <c r="K136" s="1779"/>
      <c r="L136" s="1863" t="s">
        <v>308</v>
      </c>
      <c r="M136" s="342"/>
      <c r="N136" s="335"/>
      <c r="O136" s="1625"/>
      <c r="P136" s="1625"/>
      <c r="AH136" s="1632">
        <v>0</v>
      </c>
    </row>
    <row s="1636" customFormat="1" customHeight="1" ht="18.75" hidden="1">
      <c r="A137" s="1781"/>
      <c r="B137" s="1781"/>
      <c r="C137" s="370" t="s">
        <v>1146</v>
      </c>
      <c r="D137" s="2463"/>
      <c r="E137" s="2205"/>
      <c r="F137" s="2384"/>
      <c r="G137" s="2428"/>
      <c r="H137" s="1501"/>
      <c r="I137" s="652" t="s">
        <v>1145</v>
      </c>
      <c r="J137" s="572"/>
      <c r="K137" s="1501"/>
      <c r="L137" s="215"/>
      <c r="M137" s="342"/>
      <c r="N137" s="335"/>
      <c r="O137" s="1625"/>
      <c r="P137" s="1625"/>
      <c r="AH137" s="1632">
        <v>0</v>
      </c>
    </row>
    <row s="1636" customFormat="1" customHeight="1" ht="0.75" hidden="1">
      <c r="A138" s="1781"/>
      <c r="B138" s="1781"/>
      <c r="C138" s="370" t="s">
        <v>1155</v>
      </c>
      <c r="D138" s="2463"/>
      <c r="E138" s="2205"/>
      <c r="F138" s="2384"/>
      <c r="G138" s="401"/>
      <c r="H138" s="1501"/>
      <c r="I138" s="652"/>
      <c r="J138" s="572"/>
      <c r="K138" s="1501"/>
      <c r="L138" s="215"/>
      <c r="M138" s="342"/>
      <c r="N138" s="335"/>
      <c r="O138" s="1625"/>
      <c r="P138" s="1625"/>
      <c r="AH138" s="1632">
        <v>0</v>
      </c>
    </row>
    <row s="1636" customFormat="1" customHeight="1" ht="18.75" hidden="1">
      <c r="A139" s="1781" t="s">
        <v>267</v>
      </c>
      <c r="B139" s="1781" t="s">
        <v>268</v>
      </c>
      <c r="C139" s="370"/>
      <c r="D139" s="2463"/>
      <c r="E139" s="2205"/>
      <c r="F139" s="2384" t="str">
        <f>INDEX(PT_DIFFERENTIATION_VTAR,MATCH(A139,PT_DIFFERENTIATION_VTAR_ID,0))</f>
        <v>Тариф на водоотведение</v>
      </c>
      <c r="G139" s="2428" t="str">
        <f>INDEX(PT_DIFFERENTIATION_NTAR,MATCH(B139,PT_DIFFERENTIATION_NTAR_ID,0))</f>
        <v/>
      </c>
      <c r="H139" s="1863"/>
      <c r="I139" s="1740"/>
      <c r="J139" s="1774"/>
      <c r="K139" s="1779"/>
      <c r="L139" s="1863" t="s">
        <v>308</v>
      </c>
      <c r="M139" s="342"/>
      <c r="N139" s="335"/>
      <c r="O139" s="1625"/>
      <c r="P139" s="1625"/>
      <c r="AH139" s="1632">
        <v>0</v>
      </c>
    </row>
    <row s="1636" customFormat="1" customHeight="1" ht="18.75" hidden="1">
      <c r="A140" s="1781"/>
      <c r="B140" s="1781"/>
      <c r="C140" s="370" t="s">
        <v>1146</v>
      </c>
      <c r="D140" s="2463"/>
      <c r="E140" s="2205"/>
      <c r="F140" s="2384"/>
      <c r="G140" s="2428"/>
      <c r="H140" s="1501"/>
      <c r="I140" s="652" t="s">
        <v>1145</v>
      </c>
      <c r="J140" s="572"/>
      <c r="K140" s="1501"/>
      <c r="L140" s="215"/>
      <c r="M140" s="342"/>
      <c r="N140" s="335"/>
      <c r="O140" s="1625"/>
      <c r="P140" s="1625"/>
      <c r="AH140" s="1632">
        <v>0</v>
      </c>
    </row>
    <row s="1636" customFormat="1" customHeight="1" ht="0.75" hidden="1">
      <c r="A141" s="1781"/>
      <c r="B141" s="1781"/>
      <c r="C141" s="370" t="s">
        <v>1155</v>
      </c>
      <c r="D141" s="2463"/>
      <c r="E141" s="2205"/>
      <c r="F141" s="2384"/>
      <c r="G141" s="401"/>
      <c r="H141" s="1501"/>
      <c r="I141" s="652"/>
      <c r="J141" s="572"/>
      <c r="K141" s="1501"/>
      <c r="L141" s="215"/>
      <c r="M141" s="342"/>
      <c r="N141" s="335"/>
      <c r="O141" s="1625"/>
      <c r="P141" s="1625"/>
      <c r="AH141" s="1632">
        <v>0</v>
      </c>
    </row>
    <row s="1636" customFormat="1" customHeight="1" ht="18.75" hidden="1">
      <c r="A142" s="1781" t="s">
        <v>272</v>
      </c>
      <c r="B142" s="1781" t="s">
        <v>273</v>
      </c>
      <c r="C142" s="370"/>
      <c r="D142" s="2463"/>
      <c r="E142" s="2205"/>
      <c r="F142" s="2384" t="str">
        <f>INDEX(PT_DIFFERENTIATION_VTAR,MATCH(A142,PT_DIFFERENTIATION_VTAR_ID,0))</f>
        <v>Тариф на транспортировку сточных вод</v>
      </c>
      <c r="G142" s="2428" t="str">
        <f>INDEX(PT_DIFFERENTIATION_NTAR,MATCH(B142,PT_DIFFERENTIATION_NTAR_ID,0))</f>
        <v/>
      </c>
      <c r="H142" s="1863"/>
      <c r="I142" s="1740"/>
      <c r="J142" s="1774"/>
      <c r="K142" s="1779"/>
      <c r="L142" s="1863" t="s">
        <v>308</v>
      </c>
      <c r="M142" s="342"/>
      <c r="N142" s="335"/>
      <c r="O142" s="1625"/>
      <c r="P142" s="1625"/>
      <c r="AH142" s="1632">
        <v>0</v>
      </c>
    </row>
    <row s="1636" customFormat="1" customHeight="1" ht="18.75" hidden="1">
      <c r="A143" s="1781"/>
      <c r="B143" s="1781"/>
      <c r="C143" s="370" t="s">
        <v>1146</v>
      </c>
      <c r="D143" s="2463"/>
      <c r="E143" s="2205"/>
      <c r="F143" s="2384"/>
      <c r="G143" s="2428"/>
      <c r="H143" s="1501"/>
      <c r="I143" s="652" t="s">
        <v>1145</v>
      </c>
      <c r="J143" s="572"/>
      <c r="K143" s="1501"/>
      <c r="L143" s="215"/>
      <c r="M143" s="342"/>
      <c r="N143" s="335"/>
      <c r="O143" s="1625"/>
      <c r="P143" s="1625"/>
      <c r="AH143" s="1632">
        <v>0</v>
      </c>
    </row>
    <row s="1636" customFormat="1" customHeight="1" ht="0.75" hidden="1">
      <c r="A144" s="1781"/>
      <c r="B144" s="1781"/>
      <c r="C144" s="370" t="s">
        <v>1155</v>
      </c>
      <c r="D144" s="2463"/>
      <c r="E144" s="2205"/>
      <c r="F144" s="2384"/>
      <c r="G144" s="401"/>
      <c r="H144" s="1501"/>
      <c r="I144" s="652"/>
      <c r="J144" s="572"/>
      <c r="K144" s="1501"/>
      <c r="L144" s="215"/>
      <c r="M144" s="342"/>
      <c r="N144" s="335"/>
      <c r="O144" s="1625"/>
      <c r="P144" s="1625"/>
      <c r="AH144" s="1632">
        <v>0</v>
      </c>
    </row>
    <row s="1636" customFormat="1" customHeight="1" ht="18.75" hidden="1">
      <c r="A145" s="1781" t="s">
        <v>277</v>
      </c>
      <c r="B145" s="1781" t="s">
        <v>278</v>
      </c>
      <c r="C145" s="370"/>
      <c r="D145" s="2463"/>
      <c r="E145" s="2205"/>
      <c r="F145" s="2384" t="str">
        <f>INDEX(PT_DIFFERENTIATION_VTAR,MATCH(A145,PT_DIFFERENTIATION_VTAR_ID,0))</f>
        <v>Тариф на подключение (технологическое присоединение) к централизованной системе водоотведения</v>
      </c>
      <c r="G145" s="2428" t="str">
        <f>INDEX(PT_DIFFERENTIATION_NTAR,MATCH(B145,PT_DIFFERENTIATION_NTAR_ID,0))</f>
        <v/>
      </c>
      <c r="H145" s="1863"/>
      <c r="I145" s="1740"/>
      <c r="J145" s="1774"/>
      <c r="K145" s="1779"/>
      <c r="L145" s="1863" t="s">
        <v>308</v>
      </c>
      <c r="M145" s="342"/>
      <c r="N145" s="335"/>
      <c r="O145" s="1625"/>
      <c r="P145" s="1625"/>
      <c r="AH145" s="1632">
        <v>0</v>
      </c>
    </row>
    <row s="1636" customFormat="1" customHeight="1" ht="18.75" hidden="1">
      <c r="A146" s="1781"/>
      <c r="B146" s="1781"/>
      <c r="C146" s="370" t="s">
        <v>1146</v>
      </c>
      <c r="D146" s="2463"/>
      <c r="E146" s="2205"/>
      <c r="F146" s="2384"/>
      <c r="G146" s="2428"/>
      <c r="H146" s="1501"/>
      <c r="I146" s="652" t="s">
        <v>1145</v>
      </c>
      <c r="J146" s="572"/>
      <c r="K146" s="1501"/>
      <c r="L146" s="215"/>
      <c r="M146" s="342"/>
      <c r="N146" s="335"/>
      <c r="O146" s="1625"/>
      <c r="P146" s="1625"/>
      <c r="AH146" s="1632">
        <v>0</v>
      </c>
    </row>
    <row s="1636" customFormat="1" customHeight="1" ht="1.05">
      <c r="A147" s="1781"/>
      <c r="B147" s="1781"/>
      <c r="C147" s="370" t="s">
        <v>1155</v>
      </c>
      <c r="D147" s="2463"/>
      <c r="E147" s="2205"/>
      <c r="F147" s="2384"/>
      <c r="G147" s="401"/>
      <c r="H147" s="1501"/>
      <c r="I147" s="652"/>
      <c r="J147" s="572"/>
      <c r="K147" s="1501"/>
      <c r="L147" s="215"/>
      <c r="M147" s="342"/>
      <c r="N147" s="335"/>
      <c r="O147" s="1625"/>
      <c r="P147" s="1625"/>
      <c r="AH147" s="1632">
        <v>1</v>
      </c>
    </row>
    <row customHeight="1" ht="19.95">
      <c r="A148" s="1781"/>
      <c r="B148" s="1781"/>
      <c r="D148" s="377"/>
      <c r="E148" s="148" t="s">
        <v>90</v>
      </c>
      <c r="F148"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8" s="2461"/>
      <c r="H148" s="2461"/>
      <c r="I148" s="2461"/>
      <c r="J148" s="2461"/>
      <c r="K148" s="2461"/>
      <c r="L148" s="2461"/>
      <c r="M148" s="298"/>
      <c r="N148" s="335"/>
      <c r="AH148" s="375">
        <v>19</v>
      </c>
    </row>
    <row s="1636" customFormat="1" customHeight="1" ht="60.75" hidden="1">
      <c r="A149" s="1781" t="s">
        <v>153</v>
      </c>
      <c r="B149" s="1781" t="s">
        <v>154</v>
      </c>
      <c r="C149" s="370"/>
      <c r="D149" s="2463"/>
      <c r="E149" s="2205"/>
      <c r="F149" s="2384"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28" t="str">
        <f>INDEX(PT_DIFFERENTIATION_NTAR,MATCH(B149,PT_DIFFERENTIATION_NTAR_ID,0))</f>
        <v/>
      </c>
      <c r="H149" s="1863"/>
      <c r="I149" s="1740"/>
      <c r="J149" s="1774"/>
      <c r="K149" s="1779"/>
      <c r="L149" s="1863" t="s">
        <v>308</v>
      </c>
      <c r="M14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35"/>
      <c r="O149" s="1625"/>
      <c r="P149" s="1625"/>
      <c r="AH149" s="1632">
        <v>0</v>
      </c>
    </row>
    <row s="1636" customFormat="1" customHeight="1" ht="18.75" hidden="1">
      <c r="A150" s="1781"/>
      <c r="B150" s="1781"/>
      <c r="C150" s="370" t="s">
        <v>1146</v>
      </c>
      <c r="D150" s="2463"/>
      <c r="E150" s="2205"/>
      <c r="F150" s="2384"/>
      <c r="G150" s="2428"/>
      <c r="H150" s="1501"/>
      <c r="I150" s="652" t="s">
        <v>1145</v>
      </c>
      <c r="J150" s="572"/>
      <c r="K150" s="1501"/>
      <c r="L150" s="215"/>
      <c r="M150" s="2171"/>
      <c r="N150" s="335"/>
      <c r="O150" s="1625"/>
      <c r="P150" s="1625"/>
      <c r="AH150" s="1632">
        <v>0</v>
      </c>
    </row>
    <row s="1636" customFormat="1" customHeight="1" ht="0.75" hidden="1">
      <c r="A151" s="1781"/>
      <c r="B151" s="1781"/>
      <c r="C151" s="370" t="s">
        <v>1155</v>
      </c>
      <c r="D151" s="2463"/>
      <c r="E151" s="2205"/>
      <c r="F151" s="2384"/>
      <c r="G151" s="401"/>
      <c r="H151" s="1501"/>
      <c r="I151" s="652"/>
      <c r="J151" s="572"/>
      <c r="K151" s="1501"/>
      <c r="L151" s="215"/>
      <c r="M151" s="2171"/>
      <c r="N151" s="335"/>
      <c r="O151" s="1625"/>
      <c r="P151" s="1625"/>
      <c r="AH151" s="1632">
        <v>0</v>
      </c>
    </row>
    <row s="1636" customFormat="1" customHeight="1" ht="45" hidden="1">
      <c r="A152" s="1781" t="s">
        <v>158</v>
      </c>
      <c r="B152" s="1781" t="s">
        <v>159</v>
      </c>
      <c r="C152" s="370"/>
      <c r="D152" s="2463"/>
      <c r="E152" s="2205"/>
      <c r="F152" s="2384" t="str">
        <f>INDEX(PT_DIFFERENTIATION_VTAR,MATCH(A152,PT_DIFFERENTIATION_VTAR_ID,0))</f>
        <v/>
      </c>
      <c r="G152" s="2428" t="str">
        <f>INDEX(PT_DIFFERENTIATION_NTAR,MATCH(B152,PT_DIFFERENTIATION_NTAR_ID,0))</f>
        <v/>
      </c>
      <c r="H152" s="1863"/>
      <c r="I152" s="1740"/>
      <c r="J152" s="1774"/>
      <c r="K152" s="1779"/>
      <c r="L152" s="1863" t="s">
        <v>308</v>
      </c>
      <c r="M152" s="2172"/>
      <c r="N152" s="335"/>
      <c r="O152" s="1625"/>
      <c r="P152" s="1625"/>
      <c r="AH152" s="1632">
        <v>0</v>
      </c>
    </row>
    <row s="1636" customFormat="1" customHeight="1" ht="18.75" hidden="1">
      <c r="A153" s="1781"/>
      <c r="B153" s="1781"/>
      <c r="C153" s="370" t="s">
        <v>1146</v>
      </c>
      <c r="D153" s="2463"/>
      <c r="E153" s="2205"/>
      <c r="F153" s="2384"/>
      <c r="G153" s="2428"/>
      <c r="H153" s="1501"/>
      <c r="I153" s="652" t="s">
        <v>1145</v>
      </c>
      <c r="J153" s="572"/>
      <c r="K153" s="1501"/>
      <c r="L153" s="215"/>
      <c r="M153" s="1862"/>
      <c r="N153" s="335"/>
      <c r="O153" s="1625"/>
      <c r="P153" s="1625"/>
      <c r="AH153" s="1632">
        <v>0</v>
      </c>
    </row>
    <row s="1636" customFormat="1" customHeight="1" ht="0.75" hidden="1">
      <c r="A154" s="1781"/>
      <c r="B154" s="1781"/>
      <c r="C154" s="370" t="s">
        <v>1155</v>
      </c>
      <c r="D154" s="2463"/>
      <c r="E154" s="2205"/>
      <c r="F154" s="2384"/>
      <c r="G154" s="401"/>
      <c r="H154" s="1501"/>
      <c r="I154" s="652"/>
      <c r="J154" s="572"/>
      <c r="K154" s="1501"/>
      <c r="L154" s="215"/>
      <c r="M154" s="342"/>
      <c r="N154" s="335"/>
      <c r="O154" s="1625"/>
      <c r="P154" s="1625"/>
      <c r="AH154" s="1632">
        <v>0</v>
      </c>
    </row>
    <row s="1636" customFormat="1" customHeight="1" ht="45" hidden="1">
      <c r="A155" s="1781" t="s">
        <v>165</v>
      </c>
      <c r="B155" s="1781" t="s">
        <v>166</v>
      </c>
      <c r="C155" s="370"/>
      <c r="D155" s="2463"/>
      <c r="E155" s="2205"/>
      <c r="F155" s="2384"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28" t="str">
        <f>INDEX(PT_DIFFERENTIATION_NTAR,MATCH(B155,PT_DIFFERENTIATION_NTAR_ID,0))</f>
        <v/>
      </c>
      <c r="H155" s="1863"/>
      <c r="I155" s="1740"/>
      <c r="J155" s="1774"/>
      <c r="K155" s="1779"/>
      <c r="L155" s="1863" t="s">
        <v>308</v>
      </c>
      <c r="M155" s="342"/>
      <c r="N155" s="335"/>
      <c r="O155" s="1625"/>
      <c r="P155" s="1625"/>
      <c r="AH155" s="1632">
        <v>0</v>
      </c>
    </row>
    <row s="1636" customFormat="1" customHeight="1" ht="18.75" hidden="1">
      <c r="A156" s="1781"/>
      <c r="B156" s="1781"/>
      <c r="C156" s="370" t="s">
        <v>1146</v>
      </c>
      <c r="D156" s="2463"/>
      <c r="E156" s="2205"/>
      <c r="F156" s="2384"/>
      <c r="G156" s="2428"/>
      <c r="H156" s="1501"/>
      <c r="I156" s="652" t="s">
        <v>1145</v>
      </c>
      <c r="J156" s="572"/>
      <c r="K156" s="1501"/>
      <c r="L156" s="215"/>
      <c r="M156" s="342"/>
      <c r="N156" s="335"/>
      <c r="O156" s="1625"/>
      <c r="P156" s="1625"/>
      <c r="AH156" s="1632">
        <v>0</v>
      </c>
    </row>
    <row s="1636" customFormat="1" customHeight="1" ht="0.75" hidden="1">
      <c r="A157" s="1781"/>
      <c r="B157" s="1781"/>
      <c r="C157" s="370" t="s">
        <v>1155</v>
      </c>
      <c r="D157" s="2463"/>
      <c r="E157" s="2205"/>
      <c r="F157" s="2384"/>
      <c r="G157" s="401"/>
      <c r="H157" s="1501"/>
      <c r="I157" s="652"/>
      <c r="J157" s="572"/>
      <c r="K157" s="1501"/>
      <c r="L157" s="215"/>
      <c r="M157" s="342"/>
      <c r="N157" s="335"/>
      <c r="O157" s="1625"/>
      <c r="P157" s="1625"/>
      <c r="AH157" s="1632">
        <v>0</v>
      </c>
    </row>
    <row s="1636" customFormat="1" customHeight="1" ht="45" hidden="1">
      <c r="A158" s="1781" t="s">
        <v>171</v>
      </c>
      <c r="B158" s="1781" t="s">
        <v>172</v>
      </c>
      <c r="C158" s="370"/>
      <c r="D158" s="2463"/>
      <c r="E158" s="2205"/>
      <c r="F158" s="2384"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28" t="str">
        <f>INDEX(PT_DIFFERENTIATION_NTAR,MATCH(B158,PT_DIFFERENTIATION_NTAR_ID,0))</f>
        <v/>
      </c>
      <c r="H158" s="1863"/>
      <c r="I158" s="1740"/>
      <c r="J158" s="1774"/>
      <c r="K158" s="1779"/>
      <c r="L158" s="1863" t="s">
        <v>308</v>
      </c>
      <c r="M158" s="342"/>
      <c r="N158" s="335"/>
      <c r="O158" s="1625"/>
      <c r="P158" s="1625"/>
      <c r="AH158" s="1632">
        <v>0</v>
      </c>
    </row>
    <row s="1636" customFormat="1" customHeight="1" ht="18.75" hidden="1">
      <c r="A159" s="1781"/>
      <c r="B159" s="1781"/>
      <c r="C159" s="370" t="s">
        <v>1146</v>
      </c>
      <c r="D159" s="2463"/>
      <c r="E159" s="2205"/>
      <c r="F159" s="2384"/>
      <c r="G159" s="2428"/>
      <c r="H159" s="1501"/>
      <c r="I159" s="652" t="s">
        <v>1145</v>
      </c>
      <c r="J159" s="572"/>
      <c r="K159" s="1501"/>
      <c r="L159" s="215"/>
      <c r="M159" s="342"/>
      <c r="N159" s="335"/>
      <c r="O159" s="1625"/>
      <c r="P159" s="1625"/>
      <c r="AH159" s="1632">
        <v>0</v>
      </c>
    </row>
    <row s="1636" customFormat="1" customHeight="1" ht="0.75" hidden="1">
      <c r="A160" s="1781"/>
      <c r="B160" s="1781"/>
      <c r="C160" s="370" t="s">
        <v>1155</v>
      </c>
      <c r="D160" s="2463"/>
      <c r="E160" s="2205"/>
      <c r="F160" s="2384"/>
      <c r="G160" s="401"/>
      <c r="H160" s="1501"/>
      <c r="I160" s="652"/>
      <c r="J160" s="572"/>
      <c r="K160" s="1501"/>
      <c r="L160" s="215"/>
      <c r="M160" s="342"/>
      <c r="N160" s="335"/>
      <c r="O160" s="1625"/>
      <c r="P160" s="1625"/>
      <c r="AH160" s="1632">
        <v>0</v>
      </c>
    </row>
    <row s="1636" customFormat="1" customHeight="1" ht="18.75" hidden="1">
      <c r="A161" s="1781" t="s">
        <v>177</v>
      </c>
      <c r="B161" s="1781" t="s">
        <v>178</v>
      </c>
      <c r="C161" s="370"/>
      <c r="D161" s="2463"/>
      <c r="E161" s="2205"/>
      <c r="F161" s="2384" t="str">
        <f>INDEX(PT_DIFFERENTIATION_VTAR,MATCH(A161,PT_DIFFERENTIATION_VTAR_ID,0))</f>
        <v>Тарифы на услуги по передаче тепловой энергии</v>
      </c>
      <c r="G161" s="2428" t="str">
        <f>INDEX(PT_DIFFERENTIATION_NTAR,MATCH(B161,PT_DIFFERENTIATION_NTAR_ID,0))</f>
        <v/>
      </c>
      <c r="H161" s="1863"/>
      <c r="I161" s="1740"/>
      <c r="J161" s="1774"/>
      <c r="K161" s="1779"/>
      <c r="L161" s="1863" t="s">
        <v>308</v>
      </c>
      <c r="M161" s="342"/>
      <c r="N161" s="335"/>
      <c r="O161" s="1625"/>
      <c r="P161" s="1625"/>
      <c r="AH161" s="1632">
        <v>0</v>
      </c>
    </row>
    <row s="1636" customFormat="1" customHeight="1" ht="18.75" hidden="1">
      <c r="A162" s="1781"/>
      <c r="B162" s="1781"/>
      <c r="C162" s="370" t="s">
        <v>1146</v>
      </c>
      <c r="D162" s="2463"/>
      <c r="E162" s="2205"/>
      <c r="F162" s="2384"/>
      <c r="G162" s="2428"/>
      <c r="H162" s="1501"/>
      <c r="I162" s="652" t="s">
        <v>1145</v>
      </c>
      <c r="J162" s="572"/>
      <c r="K162" s="1501"/>
      <c r="L162" s="215"/>
      <c r="M162" s="342"/>
      <c r="N162" s="335"/>
      <c r="O162" s="1625"/>
      <c r="P162" s="1625"/>
      <c r="AH162" s="1632">
        <v>0</v>
      </c>
    </row>
    <row s="1636" customFormat="1" customHeight="1" ht="0.75" hidden="1">
      <c r="A163" s="1781"/>
      <c r="B163" s="1781"/>
      <c r="C163" s="370" t="s">
        <v>1155</v>
      </c>
      <c r="D163" s="2463"/>
      <c r="E163" s="2205"/>
      <c r="F163" s="2384"/>
      <c r="G163" s="401"/>
      <c r="H163" s="1501"/>
      <c r="I163" s="652"/>
      <c r="J163" s="572"/>
      <c r="K163" s="1501"/>
      <c r="L163" s="215"/>
      <c r="M163" s="342"/>
      <c r="N163" s="335"/>
      <c r="O163" s="1625"/>
      <c r="P163" s="1625"/>
      <c r="AH163" s="1632">
        <v>0</v>
      </c>
    </row>
    <row s="1636" customFormat="1" customHeight="1" ht="18.75" hidden="1">
      <c r="A164" s="1781" t="s">
        <v>183</v>
      </c>
      <c r="B164" s="1781" t="s">
        <v>184</v>
      </c>
      <c r="C164" s="370"/>
      <c r="D164" s="2463"/>
      <c r="E164" s="2205"/>
      <c r="F164" s="2384" t="str">
        <f>INDEX(PT_DIFFERENTIATION_VTAR,MATCH(A164,PT_DIFFERENTIATION_VTAR_ID,0))</f>
        <v>Тарифы на услуги по передаче теплоносителя</v>
      </c>
      <c r="G164" s="2428" t="str">
        <f>INDEX(PT_DIFFERENTIATION_NTAR,MATCH(B164,PT_DIFFERENTIATION_NTAR_ID,0))</f>
        <v/>
      </c>
      <c r="H164" s="1863"/>
      <c r="I164" s="1740"/>
      <c r="J164" s="1774"/>
      <c r="K164" s="1779"/>
      <c r="L164" s="1863" t="s">
        <v>308</v>
      </c>
      <c r="M164" s="342"/>
      <c r="N164" s="335"/>
      <c r="O164" s="1625"/>
      <c r="P164" s="1625"/>
      <c r="AH164" s="1632">
        <v>0</v>
      </c>
    </row>
    <row s="1636" customFormat="1" customHeight="1" ht="18.75" hidden="1">
      <c r="A165" s="1781"/>
      <c r="B165" s="1781"/>
      <c r="C165" s="370" t="s">
        <v>1146</v>
      </c>
      <c r="D165" s="2463"/>
      <c r="E165" s="2205"/>
      <c r="F165" s="2384"/>
      <c r="G165" s="2428"/>
      <c r="H165" s="1501"/>
      <c r="I165" s="652" t="s">
        <v>1145</v>
      </c>
      <c r="J165" s="572"/>
      <c r="K165" s="1501"/>
      <c r="L165" s="215"/>
      <c r="M165" s="342"/>
      <c r="N165" s="335"/>
      <c r="O165" s="1625"/>
      <c r="P165" s="1625"/>
      <c r="AH165" s="1632">
        <v>0</v>
      </c>
    </row>
    <row s="1636" customFormat="1" customHeight="1" ht="0.75" hidden="1">
      <c r="A166" s="1781"/>
      <c r="B166" s="1781"/>
      <c r="C166" s="370" t="s">
        <v>1155</v>
      </c>
      <c r="D166" s="2463"/>
      <c r="E166" s="2205"/>
      <c r="F166" s="2384"/>
      <c r="G166" s="401"/>
      <c r="H166" s="1501"/>
      <c r="I166" s="652"/>
      <c r="J166" s="572"/>
      <c r="K166" s="1501"/>
      <c r="L166" s="215"/>
      <c r="M166" s="342"/>
      <c r="N166" s="335"/>
      <c r="O166" s="1625"/>
      <c r="P166" s="1625"/>
      <c r="AH166" s="1632">
        <v>0</v>
      </c>
    </row>
    <row s="1636" customFormat="1" customHeight="1" ht="18.75" hidden="1">
      <c r="A167" s="1781" t="s">
        <v>189</v>
      </c>
      <c r="B167" s="1781" t="s">
        <v>190</v>
      </c>
      <c r="C167" s="370"/>
      <c r="D167" s="2463"/>
      <c r="E167" s="2205"/>
      <c r="F167" s="2384"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28" t="str">
        <f>INDEX(PT_DIFFERENTIATION_NTAR,MATCH(B167,PT_DIFFERENTIATION_NTAR_ID,0))</f>
        <v/>
      </c>
      <c r="H167" s="1863"/>
      <c r="I167" s="1740"/>
      <c r="J167" s="1774"/>
      <c r="K167" s="1779"/>
      <c r="L167" s="1863" t="s">
        <v>308</v>
      </c>
      <c r="M167" s="342"/>
      <c r="N167" s="335"/>
      <c r="O167" s="1625"/>
      <c r="P167" s="1625"/>
      <c r="AH167" s="1632">
        <v>0</v>
      </c>
    </row>
    <row s="1636" customFormat="1" customHeight="1" ht="18.75" hidden="1">
      <c r="A168" s="1781"/>
      <c r="B168" s="1781"/>
      <c r="C168" s="370" t="s">
        <v>1146</v>
      </c>
      <c r="D168" s="2463"/>
      <c r="E168" s="2205"/>
      <c r="F168" s="2384"/>
      <c r="G168" s="2428"/>
      <c r="H168" s="1501"/>
      <c r="I168" s="652" t="s">
        <v>1145</v>
      </c>
      <c r="J168" s="572"/>
      <c r="K168" s="1501"/>
      <c r="L168" s="215"/>
      <c r="M168" s="342"/>
      <c r="N168" s="335"/>
      <c r="O168" s="1625"/>
      <c r="P168" s="1625"/>
      <c r="AH168" s="1632">
        <v>0</v>
      </c>
    </row>
    <row s="1636" customFormat="1" customHeight="1" ht="0.75" hidden="1">
      <c r="A169" s="1781"/>
      <c r="B169" s="1781"/>
      <c r="C169" s="370" t="s">
        <v>1155</v>
      </c>
      <c r="D169" s="2463"/>
      <c r="E169" s="2205"/>
      <c r="F169" s="2384"/>
      <c r="G169" s="401"/>
      <c r="H169" s="1501"/>
      <c r="I169" s="652"/>
      <c r="J169" s="572"/>
      <c r="K169" s="1501"/>
      <c r="L169" s="215"/>
      <c r="M169" s="342"/>
      <c r="N169" s="335"/>
      <c r="O169" s="1625"/>
      <c r="P169" s="1625"/>
      <c r="AH169" s="1632">
        <v>0</v>
      </c>
    </row>
    <row s="1636" customFormat="1" customHeight="1" ht="18.75" hidden="1">
      <c r="A170" s="1781" t="s">
        <v>195</v>
      </c>
      <c r="B170" s="1781" t="s">
        <v>196</v>
      </c>
      <c r="C170" s="370"/>
      <c r="D170" s="2463"/>
      <c r="E170" s="2205"/>
      <c r="F170" s="2384" t="str">
        <f>INDEX(PT_DIFFERENTIATION_VTAR,MATCH(A170,PT_DIFFERENTIATION_VTAR_ID,0))</f>
        <v>Плата за подключение (технологическое присоединение) к системе теплоснабжения</v>
      </c>
      <c r="G170" s="2428" t="str">
        <f>INDEX(PT_DIFFERENTIATION_NTAR,MATCH(B170,PT_DIFFERENTIATION_NTAR_ID,0))</f>
        <v/>
      </c>
      <c r="H170" s="1863"/>
      <c r="I170" s="1740"/>
      <c r="J170" s="1774"/>
      <c r="K170" s="1779"/>
      <c r="L170" s="1863" t="s">
        <v>308</v>
      </c>
      <c r="M170" s="342"/>
      <c r="N170" s="335"/>
      <c r="O170" s="1625"/>
      <c r="P170" s="1625"/>
      <c r="AH170" s="1632">
        <v>0</v>
      </c>
    </row>
    <row s="1636" customFormat="1" customHeight="1" ht="18.75" hidden="1">
      <c r="A171" s="1781"/>
      <c r="B171" s="1781"/>
      <c r="C171" s="370" t="s">
        <v>1146</v>
      </c>
      <c r="D171" s="2463"/>
      <c r="E171" s="2205"/>
      <c r="F171" s="2384"/>
      <c r="G171" s="2428"/>
      <c r="H171" s="1501"/>
      <c r="I171" s="652" t="s">
        <v>1145</v>
      </c>
      <c r="J171" s="572"/>
      <c r="K171" s="1501"/>
      <c r="L171" s="215"/>
      <c r="M171" s="342"/>
      <c r="N171" s="335"/>
      <c r="O171" s="1625"/>
      <c r="P171" s="1625"/>
      <c r="AH171" s="1632">
        <v>0</v>
      </c>
    </row>
    <row s="1636" customFormat="1" customHeight="1" ht="0.75" hidden="1">
      <c r="A172" s="1781"/>
      <c r="B172" s="1781"/>
      <c r="C172" s="370" t="s">
        <v>1155</v>
      </c>
      <c r="D172" s="2463"/>
      <c r="E172" s="2205"/>
      <c r="F172" s="2384"/>
      <c r="G172" s="401"/>
      <c r="H172" s="1501"/>
      <c r="I172" s="652"/>
      <c r="J172" s="572"/>
      <c r="K172" s="1501"/>
      <c r="L172" s="215"/>
      <c r="M172" s="342"/>
      <c r="N172" s="335"/>
      <c r="O172" s="1625"/>
      <c r="P172" s="1625"/>
      <c r="AH172" s="1632">
        <v>0</v>
      </c>
    </row>
    <row s="1636" customFormat="1" customHeight="1" ht="18.75" hidden="1">
      <c r="A173" s="1781" t="s">
        <v>201</v>
      </c>
      <c r="B173" s="1781" t="s">
        <v>202</v>
      </c>
      <c r="C173" s="370"/>
      <c r="D173" s="2463"/>
      <c r="E173" s="2205"/>
      <c r="F173" s="2384" t="str">
        <f>INDEX(PT_DIFFERENTIATION_VTAR,MATCH(A173,PT_DIFFERENTIATION_VTAR_ID,0))</f>
        <v>Плата за подключение (технологическое присоединение) к системе теплоснабжения (индивидуальная)</v>
      </c>
      <c r="G173" s="2428" t="str">
        <f>INDEX(PT_DIFFERENTIATION_NTAR,MATCH(B173,PT_DIFFERENTIATION_NTAR_ID,0))</f>
        <v/>
      </c>
      <c r="H173" s="1990"/>
      <c r="I173" s="1740"/>
      <c r="J173" s="1774"/>
      <c r="K173" s="1779"/>
      <c r="L173" s="1990" t="s">
        <v>308</v>
      </c>
      <c r="M173" s="342"/>
      <c r="N173" s="335"/>
      <c r="O173" s="1625"/>
      <c r="P173" s="1625"/>
      <c r="AH173" s="1632">
        <v>0</v>
      </c>
    </row>
    <row s="1636" customFormat="1" customHeight="1" ht="18.75" hidden="1">
      <c r="A174" s="1781"/>
      <c r="B174" s="1781"/>
      <c r="C174" s="370" t="s">
        <v>1146</v>
      </c>
      <c r="D174" s="2463"/>
      <c r="E174" s="2205"/>
      <c r="F174" s="2384"/>
      <c r="G174" s="2428"/>
      <c r="H174" s="1501"/>
      <c r="I174" s="652" t="s">
        <v>1145</v>
      </c>
      <c r="J174" s="572"/>
      <c r="K174" s="1501"/>
      <c r="L174" s="215"/>
      <c r="M174" s="342"/>
      <c r="N174" s="335"/>
      <c r="O174" s="1625"/>
      <c r="P174" s="1625"/>
      <c r="AH174" s="1632">
        <v>0</v>
      </c>
    </row>
    <row s="1636" customFormat="1" customHeight="1" ht="0.75" hidden="1">
      <c r="A175" s="1781"/>
      <c r="B175" s="1781"/>
      <c r="C175" s="370" t="s">
        <v>1155</v>
      </c>
      <c r="D175" s="2463"/>
      <c r="E175" s="2205"/>
      <c r="F175" s="2384"/>
      <c r="G175" s="401"/>
      <c r="H175" s="1501"/>
      <c r="I175" s="652"/>
      <c r="J175" s="572"/>
      <c r="K175" s="1501"/>
      <c r="L175" s="215"/>
      <c r="M175" s="342"/>
      <c r="N175" s="335"/>
      <c r="O175" s="1625"/>
      <c r="P175" s="1625"/>
      <c r="AH175" s="1632">
        <v>0</v>
      </c>
    </row>
    <row s="1636" customFormat="1" customHeight="1" ht="18.75" hidden="1">
      <c r="A176" s="1781" t="s">
        <v>221</v>
      </c>
      <c r="B176" s="1781" t="s">
        <v>222</v>
      </c>
      <c r="C176" s="370"/>
      <c r="D176" s="2463"/>
      <c r="E176" s="2205"/>
      <c r="F176" s="2384" t="str">
        <f>INDEX(PT_DIFFERENTIATION_VTAR,MATCH(A176,PT_DIFFERENTIATION_VTAR_ID,0))</f>
        <v>Тариф на питьевую воду (питьевое водоснабжение)</v>
      </c>
      <c r="G176" s="2428" t="str">
        <f>INDEX(PT_DIFFERENTIATION_NTAR,MATCH(B176,PT_DIFFERENTIATION_NTAR_ID,0))</f>
        <v/>
      </c>
      <c r="H176" s="1863"/>
      <c r="I176" s="1740"/>
      <c r="J176" s="1774"/>
      <c r="K176" s="1779"/>
      <c r="L176" s="1863" t="s">
        <v>308</v>
      </c>
      <c r="M176" s="342"/>
      <c r="N176" s="335"/>
      <c r="O176" s="1625"/>
      <c r="P176" s="1625"/>
      <c r="AH176" s="1632">
        <v>0</v>
      </c>
    </row>
    <row s="1636" customFormat="1" customHeight="1" ht="18.75" hidden="1">
      <c r="A177" s="1781"/>
      <c r="B177" s="1781"/>
      <c r="C177" s="370" t="s">
        <v>1146</v>
      </c>
      <c r="D177" s="2463"/>
      <c r="E177" s="2205"/>
      <c r="F177" s="2384"/>
      <c r="G177" s="2428"/>
      <c r="H177" s="1501"/>
      <c r="I177" s="652" t="s">
        <v>1145</v>
      </c>
      <c r="J177" s="572"/>
      <c r="K177" s="1501"/>
      <c r="L177" s="215"/>
      <c r="M177" s="342"/>
      <c r="N177" s="335"/>
      <c r="O177" s="1625"/>
      <c r="P177" s="1625"/>
      <c r="AH177" s="1632">
        <v>0</v>
      </c>
    </row>
    <row s="1636" customFormat="1" customHeight="1" ht="0.75" hidden="1">
      <c r="A178" s="1781"/>
      <c r="B178" s="1781"/>
      <c r="C178" s="370" t="s">
        <v>1155</v>
      </c>
      <c r="D178" s="2463"/>
      <c r="E178" s="2205"/>
      <c r="F178" s="2384"/>
      <c r="G178" s="401"/>
      <c r="H178" s="1501"/>
      <c r="I178" s="652"/>
      <c r="J178" s="572"/>
      <c r="K178" s="1501"/>
      <c r="L178" s="215"/>
      <c r="M178" s="342"/>
      <c r="N178" s="335"/>
      <c r="O178" s="1625"/>
      <c r="P178" s="1625"/>
      <c r="AH178" s="1632">
        <v>0</v>
      </c>
    </row>
    <row s="1636" customFormat="1" customHeight="1" ht="18.75" hidden="1">
      <c r="A179" s="1781" t="s">
        <v>226</v>
      </c>
      <c r="B179" s="1781" t="s">
        <v>227</v>
      </c>
      <c r="C179" s="370"/>
      <c r="D179" s="2463"/>
      <c r="E179" s="2205"/>
      <c r="F179" s="2384" t="str">
        <f>INDEX(PT_DIFFERENTIATION_VTAR,MATCH(A179,PT_DIFFERENTIATION_VTAR_ID,0))</f>
        <v>Тариф на техническую воду</v>
      </c>
      <c r="G179" s="2428" t="str">
        <f>INDEX(PT_DIFFERENTIATION_NTAR,MATCH(B179,PT_DIFFERENTIATION_NTAR_ID,0))</f>
        <v/>
      </c>
      <c r="H179" s="1863"/>
      <c r="I179" s="1740"/>
      <c r="J179" s="1774"/>
      <c r="K179" s="1779"/>
      <c r="L179" s="1863" t="s">
        <v>308</v>
      </c>
      <c r="M179" s="342"/>
      <c r="N179" s="335"/>
      <c r="O179" s="1625"/>
      <c r="P179" s="1625"/>
      <c r="AH179" s="1632">
        <v>0</v>
      </c>
    </row>
    <row s="1636" customFormat="1" customHeight="1" ht="18.75" hidden="1">
      <c r="A180" s="1781"/>
      <c r="B180" s="1781"/>
      <c r="C180" s="370" t="s">
        <v>1146</v>
      </c>
      <c r="D180" s="2463"/>
      <c r="E180" s="2205"/>
      <c r="F180" s="2384"/>
      <c r="G180" s="2428"/>
      <c r="H180" s="1501"/>
      <c r="I180" s="652" t="s">
        <v>1145</v>
      </c>
      <c r="J180" s="572"/>
      <c r="K180" s="1501"/>
      <c r="L180" s="215"/>
      <c r="M180" s="342"/>
      <c r="N180" s="335"/>
      <c r="O180" s="1625"/>
      <c r="P180" s="1625"/>
      <c r="AH180" s="1632">
        <v>0</v>
      </c>
    </row>
    <row s="1636" customFormat="1" customHeight="1" ht="0.75" hidden="1">
      <c r="A181" s="1781"/>
      <c r="B181" s="1781"/>
      <c r="C181" s="370" t="s">
        <v>1155</v>
      </c>
      <c r="D181" s="2463"/>
      <c r="E181" s="2205"/>
      <c r="F181" s="2384"/>
      <c r="G181" s="401"/>
      <c r="H181" s="1501"/>
      <c r="I181" s="652"/>
      <c r="J181" s="572"/>
      <c r="K181" s="1501"/>
      <c r="L181" s="215"/>
      <c r="M181" s="342"/>
      <c r="N181" s="335"/>
      <c r="O181" s="1625"/>
      <c r="P181" s="1625"/>
      <c r="AH181" s="1632">
        <v>0</v>
      </c>
    </row>
    <row s="1636" customFormat="1" customHeight="1" ht="18.75" hidden="1">
      <c r="A182" s="1781" t="s">
        <v>231</v>
      </c>
      <c r="B182" s="1781" t="s">
        <v>232</v>
      </c>
      <c r="C182" s="370"/>
      <c r="D182" s="2463"/>
      <c r="E182" s="2205"/>
      <c r="F182" s="2384" t="str">
        <f>INDEX(PT_DIFFERENTIATION_VTAR,MATCH(A182,PT_DIFFERENTIATION_VTAR_ID,0))</f>
        <v>Тариф на транспортировку воды</v>
      </c>
      <c r="G182" s="2428" t="str">
        <f>INDEX(PT_DIFFERENTIATION_NTAR,MATCH(B182,PT_DIFFERENTIATION_NTAR_ID,0))</f>
        <v/>
      </c>
      <c r="H182" s="1863"/>
      <c r="I182" s="1740"/>
      <c r="J182" s="1774"/>
      <c r="K182" s="1779"/>
      <c r="L182" s="1863" t="s">
        <v>308</v>
      </c>
      <c r="M182" s="342"/>
      <c r="N182" s="335"/>
      <c r="O182" s="1625"/>
      <c r="P182" s="1625"/>
      <c r="AH182" s="1632">
        <v>0</v>
      </c>
    </row>
    <row s="1636" customFormat="1" customHeight="1" ht="18.75" hidden="1">
      <c r="A183" s="1781"/>
      <c r="B183" s="1781"/>
      <c r="C183" s="370" t="s">
        <v>1146</v>
      </c>
      <c r="D183" s="2463"/>
      <c r="E183" s="2205"/>
      <c r="F183" s="2384"/>
      <c r="G183" s="2428"/>
      <c r="H183" s="1501"/>
      <c r="I183" s="652" t="s">
        <v>1145</v>
      </c>
      <c r="J183" s="572"/>
      <c r="K183" s="1501"/>
      <c r="L183" s="215"/>
      <c r="M183" s="342"/>
      <c r="N183" s="335"/>
      <c r="O183" s="1625"/>
      <c r="P183" s="1625"/>
      <c r="AH183" s="1632">
        <v>0</v>
      </c>
    </row>
    <row s="1636" customFormat="1" customHeight="1" ht="0.75" hidden="1">
      <c r="A184" s="1781"/>
      <c r="B184" s="1781"/>
      <c r="C184" s="370" t="s">
        <v>1155</v>
      </c>
      <c r="D184" s="2463"/>
      <c r="E184" s="2205"/>
      <c r="F184" s="2384"/>
      <c r="G184" s="401"/>
      <c r="H184" s="1501"/>
      <c r="I184" s="652"/>
      <c r="J184" s="572"/>
      <c r="K184" s="1501"/>
      <c r="L184" s="215"/>
      <c r="M184" s="342"/>
      <c r="N184" s="335"/>
      <c r="O184" s="1625"/>
      <c r="P184" s="1625"/>
      <c r="AH184" s="1632">
        <v>0</v>
      </c>
    </row>
    <row s="1636" customFormat="1" customHeight="1" ht="18.75" hidden="1">
      <c r="A185" s="1781" t="s">
        <v>236</v>
      </c>
      <c r="B185" s="1781" t="s">
        <v>237</v>
      </c>
      <c r="C185" s="370"/>
      <c r="D185" s="2463"/>
      <c r="E185" s="2205"/>
      <c r="F185" s="2384" t="str">
        <f>INDEX(PT_DIFFERENTIATION_VTAR,MATCH(A185,PT_DIFFERENTIATION_VTAR_ID,0))</f>
        <v>Тариф на подвоз воды</v>
      </c>
      <c r="G185" s="2428" t="str">
        <f>INDEX(PT_DIFFERENTIATION_NTAR,MATCH(B185,PT_DIFFERENTIATION_NTAR_ID,0))</f>
        <v/>
      </c>
      <c r="H185" s="1863"/>
      <c r="I185" s="1740"/>
      <c r="J185" s="1774"/>
      <c r="K185" s="1779"/>
      <c r="L185" s="1863" t="s">
        <v>308</v>
      </c>
      <c r="M185" s="342"/>
      <c r="N185" s="335"/>
      <c r="O185" s="1625"/>
      <c r="P185" s="1625"/>
      <c r="AH185" s="1632">
        <v>0</v>
      </c>
    </row>
    <row s="1636" customFormat="1" customHeight="1" ht="18.75" hidden="1">
      <c r="A186" s="1781"/>
      <c r="B186" s="1781"/>
      <c r="C186" s="370" t="s">
        <v>1146</v>
      </c>
      <c r="D186" s="2463"/>
      <c r="E186" s="2205"/>
      <c r="F186" s="2384"/>
      <c r="G186" s="2428"/>
      <c r="H186" s="1501"/>
      <c r="I186" s="652" t="s">
        <v>1145</v>
      </c>
      <c r="J186" s="572"/>
      <c r="K186" s="1501"/>
      <c r="L186" s="215"/>
      <c r="M186" s="342"/>
      <c r="N186" s="335"/>
      <c r="O186" s="1625"/>
      <c r="P186" s="1625"/>
      <c r="AH186" s="1632">
        <v>0</v>
      </c>
    </row>
    <row s="1636" customFormat="1" customHeight="1" ht="0.75" hidden="1">
      <c r="A187" s="1781"/>
      <c r="B187" s="1781"/>
      <c r="C187" s="370" t="s">
        <v>1155</v>
      </c>
      <c r="D187" s="2463"/>
      <c r="E187" s="2205"/>
      <c r="F187" s="2384"/>
      <c r="G187" s="401"/>
      <c r="H187" s="1501"/>
      <c r="I187" s="652"/>
      <c r="J187" s="572"/>
      <c r="K187" s="1501"/>
      <c r="L187" s="215"/>
      <c r="M187" s="342"/>
      <c r="N187" s="335"/>
      <c r="O187" s="1625"/>
      <c r="P187" s="1625"/>
      <c r="AH187" s="1632">
        <v>0</v>
      </c>
    </row>
    <row s="1636" customFormat="1" customHeight="1" ht="18.75" hidden="1">
      <c r="A188" s="1781" t="s">
        <v>241</v>
      </c>
      <c r="B188" s="1781" t="s">
        <v>242</v>
      </c>
      <c r="C188" s="370"/>
      <c r="D188" s="2463"/>
      <c r="E188" s="2205"/>
      <c r="F188" s="2384"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428" t="str">
        <f>INDEX(PT_DIFFERENTIATION_NTAR,MATCH(B188,PT_DIFFERENTIATION_NTAR_ID,0))</f>
        <v/>
      </c>
      <c r="H188" s="1863"/>
      <c r="I188" s="1740"/>
      <c r="J188" s="1774"/>
      <c r="K188" s="1779"/>
      <c r="L188" s="1863" t="s">
        <v>308</v>
      </c>
      <c r="M188" s="342"/>
      <c r="N188" s="335"/>
      <c r="O188" s="1625"/>
      <c r="P188" s="1625"/>
      <c r="AH188" s="1632">
        <v>0</v>
      </c>
    </row>
    <row s="1636" customFormat="1" customHeight="1" ht="18.75" hidden="1">
      <c r="A189" s="1781"/>
      <c r="B189" s="1781"/>
      <c r="C189" s="370" t="s">
        <v>1146</v>
      </c>
      <c r="D189" s="2463"/>
      <c r="E189" s="2205"/>
      <c r="F189" s="2384"/>
      <c r="G189" s="2428"/>
      <c r="H189" s="1501"/>
      <c r="I189" s="652" t="s">
        <v>1145</v>
      </c>
      <c r="J189" s="572"/>
      <c r="K189" s="1501"/>
      <c r="L189" s="215"/>
      <c r="M189" s="342"/>
      <c r="N189" s="335"/>
      <c r="O189" s="1625"/>
      <c r="P189" s="1625"/>
      <c r="AH189" s="1632">
        <v>0</v>
      </c>
    </row>
    <row s="1636" customFormat="1" customHeight="1" ht="0.75" hidden="1">
      <c r="A190" s="1781"/>
      <c r="B190" s="1781"/>
      <c r="C190" s="370" t="s">
        <v>1155</v>
      </c>
      <c r="D190" s="2463"/>
      <c r="E190" s="2205"/>
      <c r="F190" s="2384"/>
      <c r="G190" s="401"/>
      <c r="H190" s="1501"/>
      <c r="I190" s="652"/>
      <c r="J190" s="572"/>
      <c r="K190" s="1501"/>
      <c r="L190" s="215"/>
      <c r="M190" s="342"/>
      <c r="N190" s="335"/>
      <c r="O190" s="1625"/>
      <c r="P190" s="1625"/>
      <c r="AH190" s="1632">
        <v>0</v>
      </c>
    </row>
    <row s="1636" customFormat="1" customHeight="1" ht="18.75">
      <c r="A191" s="1781" t="s">
        <v>249</v>
      </c>
      <c r="B191" s="1781" t="s">
        <v>250</v>
      </c>
      <c r="C191" s="370"/>
      <c r="D191" s="2463"/>
      <c r="E191" s="2205"/>
      <c r="F191" s="2384" t="str">
        <f>INDEX(PT_DIFFERENTIATION_VTAR,MATCH(A191,PT_DIFFERENTIATION_VTAR_ID,0))</f>
        <v>Тариф на горячую воду (горячее водоснабжение)</v>
      </c>
      <c r="G191" s="2428" t="str">
        <f>INDEX(PT_DIFFERENTIATION_NTAR,MATCH(B191,PT_DIFFERENTIATION_NTAR_ID,0))</f>
        <v>Тариф на горячую воду</v>
      </c>
      <c r="H191" s="1863"/>
      <c r="I191" s="1740">
        <v>46388</v>
      </c>
      <c r="J191" s="1774">
        <v>46752</v>
      </c>
      <c r="K191" s="1779">
        <v>1348.88</v>
      </c>
      <c r="L191" s="1863" t="s">
        <v>308</v>
      </c>
      <c r="M191" s="342"/>
      <c r="N191" s="335"/>
      <c r="O191" s="1625"/>
      <c r="P191" s="1625"/>
      <c r="AH191" s="1632">
        <v>0</v>
      </c>
    </row>
    <row s="1636" customFormat="1" customHeight="1" ht="56.25">
      <c r="A192" s="1824"/>
      <c r="B192" s="1824"/>
      <c r="C192" s="1688"/>
      <c r="D192" s="345"/>
      <c r="E192" s="1032"/>
      <c r="F192" s="1032"/>
      <c r="G192" s="1032"/>
      <c r="H192" s="2578" t="s">
        <v>531</v>
      </c>
      <c r="I192" s="1740">
        <v>46753</v>
      </c>
      <c r="J192" s="1774">
        <v>47118</v>
      </c>
      <c r="K192" s="1779">
        <v>1348.88</v>
      </c>
      <c r="L192" s="2272" t="s">
        <v>308</v>
      </c>
      <c r="M192" s="2319"/>
      <c r="N192" s="619"/>
      <c r="O192" s="1625"/>
      <c r="P192" s="1625"/>
      <c r="Q192" s="1636"/>
      <c r="R192" s="1636"/>
      <c r="S192" s="1636"/>
      <c r="T192" s="1636"/>
      <c r="U192" s="1636"/>
      <c r="V192" s="1636"/>
      <c r="W192" s="1636"/>
      <c r="X192" s="1636"/>
      <c r="Y192" s="1636"/>
      <c r="Z192" s="1636"/>
      <c r="AA192" s="1636"/>
      <c r="AB192" s="1636"/>
      <c r="AC192" s="1636"/>
      <c r="AD192" s="1636"/>
      <c r="AE192" s="1636"/>
      <c r="AF192" s="1636"/>
      <c r="AG192" s="1636"/>
      <c r="AH192" s="1636">
        <v>0</v>
      </c>
    </row>
    <row s="1636" customFormat="1" customHeight="1" ht="18.75">
      <c r="A193" s="1781"/>
      <c r="B193" s="1781"/>
      <c r="C193" s="370" t="s">
        <v>1146</v>
      </c>
      <c r="D193" s="2463"/>
      <c r="E193" s="2205"/>
      <c r="F193" s="2384"/>
      <c r="G193" s="2428"/>
      <c r="H193" s="1501"/>
      <c r="I193" s="652" t="s">
        <v>1145</v>
      </c>
      <c r="J193" s="572"/>
      <c r="K193" s="1501"/>
      <c r="L193" s="215"/>
      <c r="M193" s="342"/>
      <c r="N193" s="335"/>
      <c r="O193" s="1625"/>
      <c r="P193" s="1625"/>
      <c r="AH193" s="1632">
        <v>0</v>
      </c>
    </row>
    <row s="1636" customFormat="1" customHeight="1" ht="0.75">
      <c r="A194" s="1781"/>
      <c r="B194" s="1781"/>
      <c r="C194" s="370" t="s">
        <v>1155</v>
      </c>
      <c r="D194" s="2463"/>
      <c r="E194" s="2205"/>
      <c r="F194" s="2384"/>
      <c r="G194" s="401"/>
      <c r="H194" s="1501"/>
      <c r="I194" s="652"/>
      <c r="J194" s="572"/>
      <c r="K194" s="1501"/>
      <c r="L194" s="215"/>
      <c r="M194" s="342"/>
      <c r="N194" s="335"/>
      <c r="O194" s="1625"/>
      <c r="P194" s="1625"/>
      <c r="AH194" s="1632">
        <v>0</v>
      </c>
    </row>
    <row s="1636" customFormat="1" customHeight="1" ht="18.75" hidden="1">
      <c r="A195" s="1781" t="s">
        <v>257</v>
      </c>
      <c r="B195" s="1781" t="s">
        <v>258</v>
      </c>
      <c r="C195" s="370"/>
      <c r="D195" s="2463"/>
      <c r="E195" s="2205"/>
      <c r="F195" s="2384" t="str">
        <f>INDEX(PT_DIFFERENTIATION_VTAR,MATCH(A195,PT_DIFFERENTIATION_VTAR_ID,0))</f>
        <v>Тариф на транспортировку горячей воды</v>
      </c>
      <c r="G195" s="2428" t="str">
        <f>INDEX(PT_DIFFERENTIATION_NTAR,MATCH(B195,PT_DIFFERENTIATION_NTAR_ID,0))</f>
        <v/>
      </c>
      <c r="H195" s="1863"/>
      <c r="I195" s="1740"/>
      <c r="J195" s="1774"/>
      <c r="K195" s="1779"/>
      <c r="L195" s="1863" t="s">
        <v>308</v>
      </c>
      <c r="M195" s="342"/>
      <c r="N195" s="335"/>
      <c r="O195" s="1625"/>
      <c r="P195" s="1625"/>
      <c r="AH195" s="1632">
        <v>0</v>
      </c>
    </row>
    <row s="1636" customFormat="1" customHeight="1" ht="18.75" hidden="1">
      <c r="A196" s="1781"/>
      <c r="B196" s="1781"/>
      <c r="C196" s="370" t="s">
        <v>1146</v>
      </c>
      <c r="D196" s="2463"/>
      <c r="E196" s="2205"/>
      <c r="F196" s="2384"/>
      <c r="G196" s="2428"/>
      <c r="H196" s="1501"/>
      <c r="I196" s="652" t="s">
        <v>1145</v>
      </c>
      <c r="J196" s="572"/>
      <c r="K196" s="1501"/>
      <c r="L196" s="215"/>
      <c r="M196" s="342"/>
      <c r="N196" s="335"/>
      <c r="O196" s="1625"/>
      <c r="P196" s="1625"/>
      <c r="AH196" s="1632">
        <v>0</v>
      </c>
    </row>
    <row s="1636" customFormat="1" customHeight="1" ht="0.75" hidden="1">
      <c r="A197" s="1781"/>
      <c r="B197" s="1781"/>
      <c r="C197" s="370" t="s">
        <v>1155</v>
      </c>
      <c r="D197" s="2463"/>
      <c r="E197" s="2205"/>
      <c r="F197" s="2384"/>
      <c r="G197" s="401"/>
      <c r="H197" s="1501"/>
      <c r="I197" s="652"/>
      <c r="J197" s="572"/>
      <c r="K197" s="1501"/>
      <c r="L197" s="215"/>
      <c r="M197" s="342"/>
      <c r="N197" s="335"/>
      <c r="O197" s="1625"/>
      <c r="P197" s="1625"/>
      <c r="AH197" s="1632">
        <v>0</v>
      </c>
    </row>
    <row s="1636" customFormat="1" customHeight="1" ht="18.75" hidden="1">
      <c r="A198" s="1781" t="s">
        <v>262</v>
      </c>
      <c r="B198" s="1781" t="s">
        <v>263</v>
      </c>
      <c r="C198" s="370"/>
      <c r="D198" s="2463"/>
      <c r="E198" s="2205"/>
      <c r="F198" s="2384"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28" t="str">
        <f>INDEX(PT_DIFFERENTIATION_NTAR,MATCH(B198,PT_DIFFERENTIATION_NTAR_ID,0))</f>
        <v/>
      </c>
      <c r="H198" s="1863"/>
      <c r="I198" s="1740"/>
      <c r="J198" s="1774"/>
      <c r="K198" s="1779"/>
      <c r="L198" s="1863" t="s">
        <v>308</v>
      </c>
      <c r="M198" s="342"/>
      <c r="N198" s="335"/>
      <c r="O198" s="1625"/>
      <c r="P198" s="1625"/>
      <c r="AH198" s="1632">
        <v>0</v>
      </c>
    </row>
    <row s="1636" customFormat="1" customHeight="1" ht="18.75" hidden="1">
      <c r="A199" s="1781"/>
      <c r="B199" s="1781"/>
      <c r="C199" s="370" t="s">
        <v>1146</v>
      </c>
      <c r="D199" s="2463"/>
      <c r="E199" s="2205"/>
      <c r="F199" s="2384"/>
      <c r="G199" s="2428"/>
      <c r="H199" s="1501"/>
      <c r="I199" s="652" t="s">
        <v>1145</v>
      </c>
      <c r="J199" s="572"/>
      <c r="K199" s="1501"/>
      <c r="L199" s="215"/>
      <c r="M199" s="342"/>
      <c r="N199" s="335"/>
      <c r="O199" s="1625"/>
      <c r="P199" s="1625"/>
      <c r="AH199" s="1632">
        <v>0</v>
      </c>
    </row>
    <row s="1636" customFormat="1" customHeight="1" ht="0.75" hidden="1">
      <c r="A200" s="1781"/>
      <c r="B200" s="1781"/>
      <c r="C200" s="370" t="s">
        <v>1155</v>
      </c>
      <c r="D200" s="2463"/>
      <c r="E200" s="2205"/>
      <c r="F200" s="2384"/>
      <c r="G200" s="401"/>
      <c r="H200" s="1501"/>
      <c r="I200" s="652"/>
      <c r="J200" s="572"/>
      <c r="K200" s="1501"/>
      <c r="L200" s="215"/>
      <c r="M200" s="342"/>
      <c r="N200" s="335"/>
      <c r="O200" s="1625"/>
      <c r="P200" s="1625"/>
      <c r="AH200" s="1632">
        <v>0</v>
      </c>
    </row>
    <row s="1636" customFormat="1" customHeight="1" ht="18.75" hidden="1">
      <c r="A201" s="1781" t="s">
        <v>267</v>
      </c>
      <c r="B201" s="1781" t="s">
        <v>268</v>
      </c>
      <c r="C201" s="370"/>
      <c r="D201" s="2463"/>
      <c r="E201" s="2205"/>
      <c r="F201" s="2384" t="str">
        <f>INDEX(PT_DIFFERENTIATION_VTAR,MATCH(A201,PT_DIFFERENTIATION_VTAR_ID,0))</f>
        <v>Тариф на водоотведение</v>
      </c>
      <c r="G201" s="2428" t="str">
        <f>INDEX(PT_DIFFERENTIATION_NTAR,MATCH(B201,PT_DIFFERENTIATION_NTAR_ID,0))</f>
        <v/>
      </c>
      <c r="H201" s="1863"/>
      <c r="I201" s="1740"/>
      <c r="J201" s="1774"/>
      <c r="K201" s="1779"/>
      <c r="L201" s="1863" t="s">
        <v>308</v>
      </c>
      <c r="M201" s="342"/>
      <c r="N201" s="335"/>
      <c r="O201" s="1625"/>
      <c r="P201" s="1625"/>
      <c r="AH201" s="1632">
        <v>0</v>
      </c>
    </row>
    <row s="1636" customFormat="1" customHeight="1" ht="18.75" hidden="1">
      <c r="A202" s="1781"/>
      <c r="B202" s="1781"/>
      <c r="C202" s="370" t="s">
        <v>1146</v>
      </c>
      <c r="D202" s="2463"/>
      <c r="E202" s="2205"/>
      <c r="F202" s="2384"/>
      <c r="G202" s="2428"/>
      <c r="H202" s="1501"/>
      <c r="I202" s="652" t="s">
        <v>1145</v>
      </c>
      <c r="J202" s="572"/>
      <c r="K202" s="1501"/>
      <c r="L202" s="215"/>
      <c r="M202" s="342"/>
      <c r="N202" s="335"/>
      <c r="O202" s="1625"/>
      <c r="P202" s="1625"/>
      <c r="AH202" s="1632">
        <v>0</v>
      </c>
    </row>
    <row s="1636" customFormat="1" customHeight="1" ht="0.75" hidden="1">
      <c r="A203" s="1781"/>
      <c r="B203" s="1781"/>
      <c r="C203" s="370" t="s">
        <v>1155</v>
      </c>
      <c r="D203" s="2463"/>
      <c r="E203" s="2205"/>
      <c r="F203" s="2384"/>
      <c r="G203" s="401"/>
      <c r="H203" s="1501"/>
      <c r="I203" s="652"/>
      <c r="J203" s="572"/>
      <c r="K203" s="1501"/>
      <c r="L203" s="215"/>
      <c r="M203" s="342"/>
      <c r="N203" s="335"/>
      <c r="O203" s="1625"/>
      <c r="P203" s="1625"/>
      <c r="AH203" s="1632">
        <v>0</v>
      </c>
    </row>
    <row s="1636" customFormat="1" customHeight="1" ht="18.75" hidden="1">
      <c r="A204" s="1781" t="s">
        <v>272</v>
      </c>
      <c r="B204" s="1781" t="s">
        <v>273</v>
      </c>
      <c r="C204" s="370"/>
      <c r="D204" s="2463"/>
      <c r="E204" s="2205"/>
      <c r="F204" s="2384" t="str">
        <f>INDEX(PT_DIFFERENTIATION_VTAR,MATCH(A204,PT_DIFFERENTIATION_VTAR_ID,0))</f>
        <v>Тариф на транспортировку сточных вод</v>
      </c>
      <c r="G204" s="2428" t="str">
        <f>INDEX(PT_DIFFERENTIATION_NTAR,MATCH(B204,PT_DIFFERENTIATION_NTAR_ID,0))</f>
        <v/>
      </c>
      <c r="H204" s="1863"/>
      <c r="I204" s="1740"/>
      <c r="J204" s="1774"/>
      <c r="K204" s="1779"/>
      <c r="L204" s="1863" t="s">
        <v>308</v>
      </c>
      <c r="M204" s="342"/>
      <c r="N204" s="335"/>
      <c r="O204" s="1625"/>
      <c r="P204" s="1625"/>
      <c r="AH204" s="1632">
        <v>0</v>
      </c>
    </row>
    <row s="1636" customFormat="1" customHeight="1" ht="18.75" hidden="1">
      <c r="A205" s="1781"/>
      <c r="B205" s="1781"/>
      <c r="C205" s="370" t="s">
        <v>1146</v>
      </c>
      <c r="D205" s="2463"/>
      <c r="E205" s="2205"/>
      <c r="F205" s="2384"/>
      <c r="G205" s="2428"/>
      <c r="H205" s="1501"/>
      <c r="I205" s="652" t="s">
        <v>1145</v>
      </c>
      <c r="J205" s="572"/>
      <c r="K205" s="1501"/>
      <c r="L205" s="215"/>
      <c r="M205" s="342"/>
      <c r="N205" s="335"/>
      <c r="O205" s="1625"/>
      <c r="P205" s="1625"/>
      <c r="AH205" s="1632">
        <v>0</v>
      </c>
    </row>
    <row s="1636" customFormat="1" customHeight="1" ht="0.75" hidden="1">
      <c r="A206" s="1781"/>
      <c r="B206" s="1781"/>
      <c r="C206" s="370" t="s">
        <v>1155</v>
      </c>
      <c r="D206" s="2463"/>
      <c r="E206" s="2205"/>
      <c r="F206" s="2384"/>
      <c r="G206" s="401"/>
      <c r="H206" s="1501"/>
      <c r="I206" s="652"/>
      <c r="J206" s="572"/>
      <c r="K206" s="1501"/>
      <c r="L206" s="215"/>
      <c r="M206" s="342"/>
      <c r="N206" s="335"/>
      <c r="O206" s="1625"/>
      <c r="P206" s="1625"/>
      <c r="AH206" s="1632">
        <v>0</v>
      </c>
    </row>
    <row s="1636" customFormat="1" customHeight="1" ht="18.75" hidden="1">
      <c r="A207" s="1781" t="s">
        <v>277</v>
      </c>
      <c r="B207" s="1781" t="s">
        <v>278</v>
      </c>
      <c r="C207" s="370"/>
      <c r="D207" s="2463"/>
      <c r="E207" s="2205"/>
      <c r="F207" s="2384" t="str">
        <f>INDEX(PT_DIFFERENTIATION_VTAR,MATCH(A207,PT_DIFFERENTIATION_VTAR_ID,0))</f>
        <v>Тариф на подключение (технологическое присоединение) к централизованной системе водоотведения</v>
      </c>
      <c r="G207" s="2428" t="str">
        <f>INDEX(PT_DIFFERENTIATION_NTAR,MATCH(B207,PT_DIFFERENTIATION_NTAR_ID,0))</f>
        <v/>
      </c>
      <c r="H207" s="1863"/>
      <c r="I207" s="1740"/>
      <c r="J207" s="1774"/>
      <c r="K207" s="1779"/>
      <c r="L207" s="1863" t="s">
        <v>308</v>
      </c>
      <c r="M207" s="342"/>
      <c r="N207" s="335"/>
      <c r="O207" s="1625"/>
      <c r="P207" s="1625"/>
      <c r="AH207" s="1632">
        <v>0</v>
      </c>
    </row>
    <row s="1636" customFormat="1" customHeight="1" ht="18.75" hidden="1">
      <c r="A208" s="1781"/>
      <c r="B208" s="1781"/>
      <c r="C208" s="370" t="s">
        <v>1146</v>
      </c>
      <c r="D208" s="2463"/>
      <c r="E208" s="2205"/>
      <c r="F208" s="2384"/>
      <c r="G208" s="2428"/>
      <c r="H208" s="1501"/>
      <c r="I208" s="652" t="s">
        <v>1145</v>
      </c>
      <c r="J208" s="572"/>
      <c r="K208" s="1501"/>
      <c r="L208" s="215"/>
      <c r="M208" s="342"/>
      <c r="N208" s="335"/>
      <c r="O208" s="1625"/>
      <c r="P208" s="1625"/>
      <c r="AH208" s="1632">
        <v>0</v>
      </c>
    </row>
    <row s="1636" customFormat="1" customHeight="1" ht="1.05">
      <c r="A209" s="1781"/>
      <c r="B209" s="1781"/>
      <c r="C209" s="370" t="s">
        <v>1155</v>
      </c>
      <c r="D209" s="2463"/>
      <c r="E209" s="2205"/>
      <c r="F209" s="2384"/>
      <c r="G209" s="401"/>
      <c r="H209" s="1501"/>
      <c r="I209" s="652"/>
      <c r="J209" s="572"/>
      <c r="K209" s="1501"/>
      <c r="L209" s="215"/>
      <c r="M209" s="342"/>
      <c r="N209" s="335"/>
      <c r="O209" s="1625"/>
      <c r="P209" s="1625"/>
      <c r="AH209" s="1632">
        <v>1</v>
      </c>
    </row>
    <row customHeight="1" ht="27.299999999999997">
      <c r="A210" s="1781"/>
      <c r="B210" s="1781"/>
      <c r="D210" s="377"/>
      <c r="E210" s="148" t="s">
        <v>110</v>
      </c>
      <c r="F21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1"/>
      <c r="H210" s="2461"/>
      <c r="I210" s="2461"/>
      <c r="J210" s="2461"/>
      <c r="K210" s="2461"/>
      <c r="L210" s="2461"/>
      <c r="M210" s="298"/>
      <c r="N210" s="335"/>
      <c r="AH210" s="375">
        <v>26</v>
      </c>
    </row>
    <row s="1636" customFormat="1" customHeight="1" ht="60.75" hidden="1">
      <c r="A211" s="1781" t="s">
        <v>153</v>
      </c>
      <c r="B211" s="1781" t="s">
        <v>154</v>
      </c>
      <c r="C211" s="370"/>
      <c r="D211" s="2463"/>
      <c r="E211" s="2205"/>
      <c r="F211" s="2384"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28" t="str">
        <f>INDEX(PT_DIFFERENTIATION_NTAR,MATCH(B211,PT_DIFFERENTIATION_NTAR_ID,0))</f>
        <v/>
      </c>
      <c r="H211" s="1863"/>
      <c r="I211" s="1740"/>
      <c r="J211" s="1774"/>
      <c r="K211" s="1779"/>
      <c r="L211" s="1863" t="s">
        <v>308</v>
      </c>
      <c r="M21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1" s="335"/>
      <c r="O211" s="1625"/>
      <c r="P211" s="1625"/>
      <c r="AH211" s="1632">
        <v>0</v>
      </c>
    </row>
    <row s="1636" customFormat="1" customHeight="1" ht="18.75" hidden="1">
      <c r="A212" s="1781"/>
      <c r="B212" s="1781"/>
      <c r="C212" s="370" t="s">
        <v>1146</v>
      </c>
      <c r="D212" s="2463"/>
      <c r="E212" s="2205"/>
      <c r="F212" s="2384"/>
      <c r="G212" s="2428"/>
      <c r="H212" s="1501"/>
      <c r="I212" s="652" t="s">
        <v>1145</v>
      </c>
      <c r="J212" s="572"/>
      <c r="K212" s="1501"/>
      <c r="L212" s="215"/>
      <c r="M212" s="2171"/>
      <c r="N212" s="335"/>
      <c r="O212" s="1625"/>
      <c r="P212" s="1625"/>
      <c r="AH212" s="1632">
        <v>0</v>
      </c>
    </row>
    <row s="1636" customFormat="1" customHeight="1" ht="0.75" hidden="1">
      <c r="A213" s="1781"/>
      <c r="B213" s="1781"/>
      <c r="C213" s="370" t="s">
        <v>1155</v>
      </c>
      <c r="D213" s="2463"/>
      <c r="E213" s="2205"/>
      <c r="F213" s="2384"/>
      <c r="G213" s="401"/>
      <c r="H213" s="1501"/>
      <c r="I213" s="652"/>
      <c r="J213" s="572"/>
      <c r="K213" s="1501"/>
      <c r="L213" s="215"/>
      <c r="M213" s="2171"/>
      <c r="N213" s="335"/>
      <c r="O213" s="1625"/>
      <c r="P213" s="1625"/>
      <c r="AH213" s="1632">
        <v>0</v>
      </c>
    </row>
    <row s="1636" customFormat="1" customHeight="1" ht="45" hidden="1">
      <c r="A214" s="1781" t="s">
        <v>158</v>
      </c>
      <c r="B214" s="1781" t="s">
        <v>159</v>
      </c>
      <c r="C214" s="370"/>
      <c r="D214" s="2463"/>
      <c r="E214" s="2205"/>
      <c r="F214" s="2384" t="str">
        <f>INDEX(PT_DIFFERENTIATION_VTAR,MATCH(A214,PT_DIFFERENTIATION_VTAR_ID,0))</f>
        <v/>
      </c>
      <c r="G214" s="2428" t="str">
        <f>INDEX(PT_DIFFERENTIATION_NTAR,MATCH(B214,PT_DIFFERENTIATION_NTAR_ID,0))</f>
        <v/>
      </c>
      <c r="H214" s="1863"/>
      <c r="I214" s="1740"/>
      <c r="J214" s="1774"/>
      <c r="K214" s="1779"/>
      <c r="L214" s="1863" t="s">
        <v>308</v>
      </c>
      <c r="M214" s="2172"/>
      <c r="N214" s="335"/>
      <c r="O214" s="1625"/>
      <c r="P214" s="1625"/>
      <c r="AH214" s="1632">
        <v>0</v>
      </c>
    </row>
    <row s="1636" customFormat="1" customHeight="1" ht="18.75" hidden="1">
      <c r="A215" s="1781"/>
      <c r="B215" s="1781"/>
      <c r="C215" s="370" t="s">
        <v>1146</v>
      </c>
      <c r="D215" s="2463"/>
      <c r="E215" s="2205"/>
      <c r="F215" s="2384"/>
      <c r="G215" s="2428"/>
      <c r="H215" s="1501"/>
      <c r="I215" s="652" t="s">
        <v>1145</v>
      </c>
      <c r="J215" s="572"/>
      <c r="K215" s="1501"/>
      <c r="L215" s="215"/>
      <c r="M215" s="1862"/>
      <c r="N215" s="335"/>
      <c r="O215" s="1625"/>
      <c r="P215" s="1625"/>
      <c r="AH215" s="1632">
        <v>0</v>
      </c>
    </row>
    <row s="1636" customFormat="1" customHeight="1" ht="0.75" hidden="1">
      <c r="A216" s="1781"/>
      <c r="B216" s="1781"/>
      <c r="C216" s="370" t="s">
        <v>1155</v>
      </c>
      <c r="D216" s="2463"/>
      <c r="E216" s="2205"/>
      <c r="F216" s="2384"/>
      <c r="G216" s="401"/>
      <c r="H216" s="1501"/>
      <c r="I216" s="652"/>
      <c r="J216" s="572"/>
      <c r="K216" s="1501"/>
      <c r="L216" s="215"/>
      <c r="M216" s="342"/>
      <c r="N216" s="335"/>
      <c r="O216" s="1625"/>
      <c r="P216" s="1625"/>
      <c r="AH216" s="1632">
        <v>0</v>
      </c>
    </row>
    <row s="1636" customFormat="1" customHeight="1" ht="45" hidden="1">
      <c r="A217" s="1781" t="s">
        <v>165</v>
      </c>
      <c r="B217" s="1781" t="s">
        <v>166</v>
      </c>
      <c r="C217" s="370"/>
      <c r="D217" s="2463"/>
      <c r="E217" s="2205"/>
      <c r="F217" s="2384"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28" t="str">
        <f>INDEX(PT_DIFFERENTIATION_NTAR,MATCH(B217,PT_DIFFERENTIATION_NTAR_ID,0))</f>
        <v/>
      </c>
      <c r="H217" s="1863"/>
      <c r="I217" s="1740"/>
      <c r="J217" s="1774"/>
      <c r="K217" s="1779"/>
      <c r="L217" s="1863" t="s">
        <v>308</v>
      </c>
      <c r="M217" s="342"/>
      <c r="N217" s="335"/>
      <c r="O217" s="1625"/>
      <c r="P217" s="1625"/>
      <c r="AH217" s="1632">
        <v>0</v>
      </c>
    </row>
    <row s="1636" customFormat="1" customHeight="1" ht="18.75" hidden="1">
      <c r="A218" s="1781"/>
      <c r="B218" s="1781"/>
      <c r="C218" s="370" t="s">
        <v>1146</v>
      </c>
      <c r="D218" s="2463"/>
      <c r="E218" s="2205"/>
      <c r="F218" s="2384"/>
      <c r="G218" s="2428"/>
      <c r="H218" s="1501"/>
      <c r="I218" s="652" t="s">
        <v>1145</v>
      </c>
      <c r="J218" s="572"/>
      <c r="K218" s="1501"/>
      <c r="L218" s="215"/>
      <c r="M218" s="342"/>
      <c r="N218" s="335"/>
      <c r="O218" s="1625"/>
      <c r="P218" s="1625"/>
      <c r="AH218" s="1632">
        <v>0</v>
      </c>
    </row>
    <row s="1636" customFormat="1" customHeight="1" ht="0.75" hidden="1">
      <c r="A219" s="1781"/>
      <c r="B219" s="1781"/>
      <c r="C219" s="370" t="s">
        <v>1155</v>
      </c>
      <c r="D219" s="2463"/>
      <c r="E219" s="2205"/>
      <c r="F219" s="2384"/>
      <c r="G219" s="401"/>
      <c r="H219" s="1501"/>
      <c r="I219" s="652"/>
      <c r="J219" s="572"/>
      <c r="K219" s="1501"/>
      <c r="L219" s="215"/>
      <c r="M219" s="342"/>
      <c r="N219" s="335"/>
      <c r="O219" s="1625"/>
      <c r="P219" s="1625"/>
      <c r="AH219" s="1632">
        <v>0</v>
      </c>
    </row>
    <row s="1636" customFormat="1" customHeight="1" ht="45" hidden="1">
      <c r="A220" s="1781" t="s">
        <v>171</v>
      </c>
      <c r="B220" s="1781" t="s">
        <v>172</v>
      </c>
      <c r="C220" s="370"/>
      <c r="D220" s="2463"/>
      <c r="E220" s="2205"/>
      <c r="F220" s="2384"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28" t="str">
        <f>INDEX(PT_DIFFERENTIATION_NTAR,MATCH(B220,PT_DIFFERENTIATION_NTAR_ID,0))</f>
        <v/>
      </c>
      <c r="H220" s="1863"/>
      <c r="I220" s="1740"/>
      <c r="J220" s="1774"/>
      <c r="K220" s="1779"/>
      <c r="L220" s="1863" t="s">
        <v>308</v>
      </c>
      <c r="M220" s="342"/>
      <c r="N220" s="335"/>
      <c r="O220" s="1625"/>
      <c r="P220" s="1625"/>
      <c r="AH220" s="1632">
        <v>0</v>
      </c>
    </row>
    <row s="1636" customFormat="1" customHeight="1" ht="18.75" hidden="1">
      <c r="A221" s="1781"/>
      <c r="B221" s="1781"/>
      <c r="C221" s="370" t="s">
        <v>1146</v>
      </c>
      <c r="D221" s="2463"/>
      <c r="E221" s="2205"/>
      <c r="F221" s="2384"/>
      <c r="G221" s="2428"/>
      <c r="H221" s="1501"/>
      <c r="I221" s="652" t="s">
        <v>1145</v>
      </c>
      <c r="J221" s="572"/>
      <c r="K221" s="1501"/>
      <c r="L221" s="215"/>
      <c r="M221" s="342"/>
      <c r="N221" s="335"/>
      <c r="O221" s="1625"/>
      <c r="P221" s="1625"/>
      <c r="AH221" s="1632">
        <v>0</v>
      </c>
    </row>
    <row s="1636" customFormat="1" customHeight="1" ht="0.75" hidden="1">
      <c r="A222" s="1781"/>
      <c r="B222" s="1781"/>
      <c r="C222" s="370" t="s">
        <v>1155</v>
      </c>
      <c r="D222" s="2463"/>
      <c r="E222" s="2205"/>
      <c r="F222" s="2384"/>
      <c r="G222" s="401"/>
      <c r="H222" s="1501"/>
      <c r="I222" s="652"/>
      <c r="J222" s="572"/>
      <c r="K222" s="1501"/>
      <c r="L222" s="215"/>
      <c r="M222" s="342"/>
      <c r="N222" s="335"/>
      <c r="O222" s="1625"/>
      <c r="P222" s="1625"/>
      <c r="AH222" s="1632">
        <v>0</v>
      </c>
    </row>
    <row s="1636" customFormat="1" customHeight="1" ht="18.75" hidden="1">
      <c r="A223" s="1781" t="s">
        <v>177</v>
      </c>
      <c r="B223" s="1781" t="s">
        <v>178</v>
      </c>
      <c r="C223" s="370"/>
      <c r="D223" s="2463"/>
      <c r="E223" s="2205"/>
      <c r="F223" s="2384" t="str">
        <f>INDEX(PT_DIFFERENTIATION_VTAR,MATCH(A223,PT_DIFFERENTIATION_VTAR_ID,0))</f>
        <v>Тарифы на услуги по передаче тепловой энергии</v>
      </c>
      <c r="G223" s="2428" t="str">
        <f>INDEX(PT_DIFFERENTIATION_NTAR,MATCH(B223,PT_DIFFERENTIATION_NTAR_ID,0))</f>
        <v/>
      </c>
      <c r="H223" s="1863"/>
      <c r="I223" s="1740"/>
      <c r="J223" s="1774"/>
      <c r="K223" s="1779"/>
      <c r="L223" s="1863" t="s">
        <v>308</v>
      </c>
      <c r="M223" s="342"/>
      <c r="N223" s="335"/>
      <c r="O223" s="1625"/>
      <c r="P223" s="1625"/>
      <c r="AH223" s="1632">
        <v>0</v>
      </c>
    </row>
    <row s="1636" customFormat="1" customHeight="1" ht="18.75" hidden="1">
      <c r="A224" s="1781"/>
      <c r="B224" s="1781"/>
      <c r="C224" s="370" t="s">
        <v>1146</v>
      </c>
      <c r="D224" s="2463"/>
      <c r="E224" s="2205"/>
      <c r="F224" s="2384"/>
      <c r="G224" s="2428"/>
      <c r="H224" s="1501"/>
      <c r="I224" s="652" t="s">
        <v>1145</v>
      </c>
      <c r="J224" s="572"/>
      <c r="K224" s="1501"/>
      <c r="L224" s="215"/>
      <c r="M224" s="342"/>
      <c r="N224" s="335"/>
      <c r="O224" s="1625"/>
      <c r="P224" s="1625"/>
      <c r="AH224" s="1632">
        <v>0</v>
      </c>
    </row>
    <row s="1636" customFormat="1" customHeight="1" ht="0.75" hidden="1">
      <c r="A225" s="1781"/>
      <c r="B225" s="1781"/>
      <c r="C225" s="370" t="s">
        <v>1155</v>
      </c>
      <c r="D225" s="2463"/>
      <c r="E225" s="2205"/>
      <c r="F225" s="2384"/>
      <c r="G225" s="401"/>
      <c r="H225" s="1501"/>
      <c r="I225" s="652"/>
      <c r="J225" s="572"/>
      <c r="K225" s="1501"/>
      <c r="L225" s="215"/>
      <c r="M225" s="342"/>
      <c r="N225" s="335"/>
      <c r="O225" s="1625"/>
      <c r="P225" s="1625"/>
      <c r="AH225" s="1632">
        <v>0</v>
      </c>
    </row>
    <row s="1636" customFormat="1" customHeight="1" ht="18.75" hidden="1">
      <c r="A226" s="1781" t="s">
        <v>183</v>
      </c>
      <c r="B226" s="1781" t="s">
        <v>184</v>
      </c>
      <c r="C226" s="370"/>
      <c r="D226" s="2463"/>
      <c r="E226" s="2205"/>
      <c r="F226" s="2384" t="str">
        <f>INDEX(PT_DIFFERENTIATION_VTAR,MATCH(A226,PT_DIFFERENTIATION_VTAR_ID,0))</f>
        <v>Тарифы на услуги по передаче теплоносителя</v>
      </c>
      <c r="G226" s="2428" t="str">
        <f>INDEX(PT_DIFFERENTIATION_NTAR,MATCH(B226,PT_DIFFERENTIATION_NTAR_ID,0))</f>
        <v/>
      </c>
      <c r="H226" s="1863"/>
      <c r="I226" s="1740"/>
      <c r="J226" s="1774"/>
      <c r="K226" s="1779"/>
      <c r="L226" s="1863" t="s">
        <v>308</v>
      </c>
      <c r="M226" s="342"/>
      <c r="N226" s="335"/>
      <c r="O226" s="1625"/>
      <c r="P226" s="1625"/>
      <c r="AH226" s="1632">
        <v>0</v>
      </c>
    </row>
    <row s="1636" customFormat="1" customHeight="1" ht="18.75" hidden="1">
      <c r="A227" s="1781"/>
      <c r="B227" s="1781"/>
      <c r="C227" s="370" t="s">
        <v>1146</v>
      </c>
      <c r="D227" s="2463"/>
      <c r="E227" s="2205"/>
      <c r="F227" s="2384"/>
      <c r="G227" s="2428"/>
      <c r="H227" s="1501"/>
      <c r="I227" s="652" t="s">
        <v>1145</v>
      </c>
      <c r="J227" s="572"/>
      <c r="K227" s="1501"/>
      <c r="L227" s="215"/>
      <c r="M227" s="342"/>
      <c r="N227" s="335"/>
      <c r="O227" s="1625"/>
      <c r="P227" s="1625"/>
      <c r="AH227" s="1632">
        <v>0</v>
      </c>
    </row>
    <row s="1636" customFormat="1" customHeight="1" ht="0.75" hidden="1">
      <c r="A228" s="1781"/>
      <c r="B228" s="1781"/>
      <c r="C228" s="370" t="s">
        <v>1155</v>
      </c>
      <c r="D228" s="2463"/>
      <c r="E228" s="2205"/>
      <c r="F228" s="2384"/>
      <c r="G228" s="401"/>
      <c r="H228" s="1501"/>
      <c r="I228" s="652"/>
      <c r="J228" s="572"/>
      <c r="K228" s="1501"/>
      <c r="L228" s="215"/>
      <c r="M228" s="342"/>
      <c r="N228" s="335"/>
      <c r="O228" s="1625"/>
      <c r="P228" s="1625"/>
      <c r="AH228" s="1632">
        <v>0</v>
      </c>
    </row>
    <row s="1636" customFormat="1" customHeight="1" ht="18.75" hidden="1">
      <c r="A229" s="1781" t="s">
        <v>189</v>
      </c>
      <c r="B229" s="1781" t="s">
        <v>190</v>
      </c>
      <c r="C229" s="370"/>
      <c r="D229" s="2463"/>
      <c r="E229" s="2205"/>
      <c r="F229" s="2384"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28" t="str">
        <f>INDEX(PT_DIFFERENTIATION_NTAR,MATCH(B229,PT_DIFFERENTIATION_NTAR_ID,0))</f>
        <v/>
      </c>
      <c r="H229" s="1863"/>
      <c r="I229" s="1740"/>
      <c r="J229" s="1774"/>
      <c r="K229" s="1779"/>
      <c r="L229" s="1863" t="s">
        <v>308</v>
      </c>
      <c r="M229" s="342"/>
      <c r="N229" s="335"/>
      <c r="O229" s="1625"/>
      <c r="P229" s="1625"/>
      <c r="AH229" s="1632">
        <v>0</v>
      </c>
    </row>
    <row s="1636" customFormat="1" customHeight="1" ht="18.75" hidden="1">
      <c r="A230" s="1781"/>
      <c r="B230" s="1781"/>
      <c r="C230" s="370" t="s">
        <v>1146</v>
      </c>
      <c r="D230" s="2463"/>
      <c r="E230" s="2205"/>
      <c r="F230" s="2384"/>
      <c r="G230" s="2428"/>
      <c r="H230" s="1501"/>
      <c r="I230" s="652" t="s">
        <v>1145</v>
      </c>
      <c r="J230" s="572"/>
      <c r="K230" s="1501"/>
      <c r="L230" s="215"/>
      <c r="M230" s="342"/>
      <c r="N230" s="335"/>
      <c r="O230" s="1625"/>
      <c r="P230" s="1625"/>
      <c r="AH230" s="1632">
        <v>0</v>
      </c>
    </row>
    <row s="1636" customFormat="1" customHeight="1" ht="0.75" hidden="1">
      <c r="A231" s="1781"/>
      <c r="B231" s="1781"/>
      <c r="C231" s="370" t="s">
        <v>1155</v>
      </c>
      <c r="D231" s="2463"/>
      <c r="E231" s="2205"/>
      <c r="F231" s="2384"/>
      <c r="G231" s="401"/>
      <c r="H231" s="1501"/>
      <c r="I231" s="652"/>
      <c r="J231" s="572"/>
      <c r="K231" s="1501"/>
      <c r="L231" s="215"/>
      <c r="M231" s="342"/>
      <c r="N231" s="335"/>
      <c r="O231" s="1625"/>
      <c r="P231" s="1625"/>
      <c r="AH231" s="1632">
        <v>0</v>
      </c>
    </row>
    <row s="1636" customFormat="1" customHeight="1" ht="18.75" hidden="1">
      <c r="A232" s="1781" t="s">
        <v>195</v>
      </c>
      <c r="B232" s="1781" t="s">
        <v>196</v>
      </c>
      <c r="C232" s="370"/>
      <c r="D232" s="2463"/>
      <c r="E232" s="2205"/>
      <c r="F232" s="2384" t="str">
        <f>INDEX(PT_DIFFERENTIATION_VTAR,MATCH(A232,PT_DIFFERENTIATION_VTAR_ID,0))</f>
        <v>Плата за подключение (технологическое присоединение) к системе теплоснабжения</v>
      </c>
      <c r="G232" s="2428" t="str">
        <f>INDEX(PT_DIFFERENTIATION_NTAR,MATCH(B232,PT_DIFFERENTIATION_NTAR_ID,0))</f>
        <v/>
      </c>
      <c r="H232" s="1863"/>
      <c r="I232" s="1740"/>
      <c r="J232" s="1774"/>
      <c r="K232" s="1779"/>
      <c r="L232" s="1863" t="s">
        <v>308</v>
      </c>
      <c r="M232" s="342"/>
      <c r="N232" s="335"/>
      <c r="O232" s="1625"/>
      <c r="P232" s="1625"/>
      <c r="AH232" s="1632">
        <v>0</v>
      </c>
    </row>
    <row s="1636" customFormat="1" customHeight="1" ht="18.75" hidden="1">
      <c r="A233" s="1781"/>
      <c r="B233" s="1781"/>
      <c r="C233" s="370" t="s">
        <v>1146</v>
      </c>
      <c r="D233" s="2463"/>
      <c r="E233" s="2205"/>
      <c r="F233" s="2384"/>
      <c r="G233" s="2428"/>
      <c r="H233" s="1501"/>
      <c r="I233" s="652" t="s">
        <v>1145</v>
      </c>
      <c r="J233" s="572"/>
      <c r="K233" s="1501"/>
      <c r="L233" s="215"/>
      <c r="M233" s="342"/>
      <c r="N233" s="335"/>
      <c r="O233" s="1625"/>
      <c r="P233" s="1625"/>
      <c r="AH233" s="1632">
        <v>0</v>
      </c>
    </row>
    <row s="1636" customFormat="1" customHeight="1" ht="0.75" hidden="1">
      <c r="A234" s="1781"/>
      <c r="B234" s="1781"/>
      <c r="C234" s="370" t="s">
        <v>1155</v>
      </c>
      <c r="D234" s="2463"/>
      <c r="E234" s="2205"/>
      <c r="F234" s="2384"/>
      <c r="G234" s="401"/>
      <c r="H234" s="1501"/>
      <c r="I234" s="652"/>
      <c r="J234" s="572"/>
      <c r="K234" s="1501"/>
      <c r="L234" s="215"/>
      <c r="M234" s="342"/>
      <c r="N234" s="335"/>
      <c r="O234" s="1625"/>
      <c r="P234" s="1625"/>
      <c r="AH234" s="1632">
        <v>0</v>
      </c>
    </row>
    <row s="1636" customFormat="1" customHeight="1" ht="18.75" hidden="1">
      <c r="A235" s="1781" t="s">
        <v>201</v>
      </c>
      <c r="B235" s="1781" t="s">
        <v>202</v>
      </c>
      <c r="C235" s="370"/>
      <c r="D235" s="2463"/>
      <c r="E235" s="2205"/>
      <c r="F235" s="2384" t="str">
        <f>INDEX(PT_DIFFERENTIATION_VTAR,MATCH(A235,PT_DIFFERENTIATION_VTAR_ID,0))</f>
        <v>Плата за подключение (технологическое присоединение) к системе теплоснабжения (индивидуальная)</v>
      </c>
      <c r="G235" s="2428" t="str">
        <f>INDEX(PT_DIFFERENTIATION_NTAR,MATCH(B235,PT_DIFFERENTIATION_NTAR_ID,0))</f>
        <v/>
      </c>
      <c r="H235" s="1990"/>
      <c r="I235" s="1740"/>
      <c r="J235" s="1774"/>
      <c r="K235" s="1779"/>
      <c r="L235" s="1990" t="s">
        <v>308</v>
      </c>
      <c r="M235" s="342"/>
      <c r="N235" s="335"/>
      <c r="O235" s="1625"/>
      <c r="P235" s="1625"/>
      <c r="AH235" s="1632">
        <v>0</v>
      </c>
    </row>
    <row s="1636" customFormat="1" customHeight="1" ht="18.75" hidden="1">
      <c r="A236" s="1781"/>
      <c r="B236" s="1781"/>
      <c r="C236" s="370" t="s">
        <v>1146</v>
      </c>
      <c r="D236" s="2463"/>
      <c r="E236" s="2205"/>
      <c r="F236" s="2384"/>
      <c r="G236" s="2428"/>
      <c r="H236" s="1501"/>
      <c r="I236" s="652" t="s">
        <v>1145</v>
      </c>
      <c r="J236" s="572"/>
      <c r="K236" s="1501"/>
      <c r="L236" s="215"/>
      <c r="M236" s="342"/>
      <c r="N236" s="335"/>
      <c r="O236" s="1625"/>
      <c r="P236" s="1625"/>
      <c r="AH236" s="1632">
        <v>0</v>
      </c>
    </row>
    <row s="1636" customFormat="1" customHeight="1" ht="0.75" hidden="1">
      <c r="A237" s="1781"/>
      <c r="B237" s="1781"/>
      <c r="C237" s="370" t="s">
        <v>1155</v>
      </c>
      <c r="D237" s="2463"/>
      <c r="E237" s="2205"/>
      <c r="F237" s="2384"/>
      <c r="G237" s="401"/>
      <c r="H237" s="1501"/>
      <c r="I237" s="652"/>
      <c r="J237" s="572"/>
      <c r="K237" s="1501"/>
      <c r="L237" s="215"/>
      <c r="M237" s="342"/>
      <c r="N237" s="335"/>
      <c r="O237" s="1625"/>
      <c r="P237" s="1625"/>
      <c r="AH237" s="1632">
        <v>0</v>
      </c>
    </row>
    <row s="1636" customFormat="1" customHeight="1" ht="18.75" hidden="1">
      <c r="A238" s="1781" t="s">
        <v>221</v>
      </c>
      <c r="B238" s="1781" t="s">
        <v>222</v>
      </c>
      <c r="C238" s="370"/>
      <c r="D238" s="2463"/>
      <c r="E238" s="2205"/>
      <c r="F238" s="2384" t="str">
        <f>INDEX(PT_DIFFERENTIATION_VTAR,MATCH(A238,PT_DIFFERENTIATION_VTAR_ID,0))</f>
        <v>Тариф на питьевую воду (питьевое водоснабжение)</v>
      </c>
      <c r="G238" s="2428" t="str">
        <f>INDEX(PT_DIFFERENTIATION_NTAR,MATCH(B238,PT_DIFFERENTIATION_NTAR_ID,0))</f>
        <v/>
      </c>
      <c r="H238" s="1863"/>
      <c r="I238" s="1740"/>
      <c r="J238" s="1774"/>
      <c r="K238" s="1779"/>
      <c r="L238" s="1863" t="s">
        <v>308</v>
      </c>
      <c r="M238" s="342"/>
      <c r="N238" s="335"/>
      <c r="O238" s="1625"/>
      <c r="P238" s="1625"/>
      <c r="AH238" s="1632">
        <v>0</v>
      </c>
    </row>
    <row s="1636" customFormat="1" customHeight="1" ht="18.75" hidden="1">
      <c r="A239" s="1781"/>
      <c r="B239" s="1781"/>
      <c r="C239" s="370" t="s">
        <v>1146</v>
      </c>
      <c r="D239" s="2463"/>
      <c r="E239" s="2205"/>
      <c r="F239" s="2384"/>
      <c r="G239" s="2428"/>
      <c r="H239" s="1501"/>
      <c r="I239" s="652" t="s">
        <v>1145</v>
      </c>
      <c r="J239" s="572"/>
      <c r="K239" s="1501"/>
      <c r="L239" s="215"/>
      <c r="M239" s="342"/>
      <c r="N239" s="335"/>
      <c r="O239" s="1625"/>
      <c r="P239" s="1625"/>
      <c r="AH239" s="1632">
        <v>0</v>
      </c>
    </row>
    <row s="1636" customFormat="1" customHeight="1" ht="0.75" hidden="1">
      <c r="A240" s="1781"/>
      <c r="B240" s="1781"/>
      <c r="C240" s="370" t="s">
        <v>1155</v>
      </c>
      <c r="D240" s="2463"/>
      <c r="E240" s="2205"/>
      <c r="F240" s="2384"/>
      <c r="G240" s="401"/>
      <c r="H240" s="1501"/>
      <c r="I240" s="652"/>
      <c r="J240" s="572"/>
      <c r="K240" s="1501"/>
      <c r="L240" s="215"/>
      <c r="M240" s="342"/>
      <c r="N240" s="335"/>
      <c r="O240" s="1625"/>
      <c r="P240" s="1625"/>
      <c r="AH240" s="1632">
        <v>0</v>
      </c>
    </row>
    <row s="1636" customFormat="1" customHeight="1" ht="18.75" hidden="1">
      <c r="A241" s="1781" t="s">
        <v>226</v>
      </c>
      <c r="B241" s="1781" t="s">
        <v>227</v>
      </c>
      <c r="C241" s="370"/>
      <c r="D241" s="2463"/>
      <c r="E241" s="2205"/>
      <c r="F241" s="2384" t="str">
        <f>INDEX(PT_DIFFERENTIATION_VTAR,MATCH(A241,PT_DIFFERENTIATION_VTAR_ID,0))</f>
        <v>Тариф на техническую воду</v>
      </c>
      <c r="G241" s="2428" t="str">
        <f>INDEX(PT_DIFFERENTIATION_NTAR,MATCH(B241,PT_DIFFERENTIATION_NTAR_ID,0))</f>
        <v/>
      </c>
      <c r="H241" s="1863"/>
      <c r="I241" s="1740"/>
      <c r="J241" s="1774"/>
      <c r="K241" s="1779"/>
      <c r="L241" s="1863" t="s">
        <v>308</v>
      </c>
      <c r="M241" s="342"/>
      <c r="N241" s="335"/>
      <c r="O241" s="1625"/>
      <c r="P241" s="1625"/>
      <c r="AH241" s="1632">
        <v>0</v>
      </c>
    </row>
    <row s="1636" customFormat="1" customHeight="1" ht="18.75" hidden="1">
      <c r="A242" s="1781"/>
      <c r="B242" s="1781"/>
      <c r="C242" s="370" t="s">
        <v>1146</v>
      </c>
      <c r="D242" s="2463"/>
      <c r="E242" s="2205"/>
      <c r="F242" s="2384"/>
      <c r="G242" s="2428"/>
      <c r="H242" s="1501"/>
      <c r="I242" s="652" t="s">
        <v>1145</v>
      </c>
      <c r="J242" s="572"/>
      <c r="K242" s="1501"/>
      <c r="L242" s="215"/>
      <c r="M242" s="342"/>
      <c r="N242" s="335"/>
      <c r="O242" s="1625"/>
      <c r="P242" s="1625"/>
      <c r="AH242" s="1632">
        <v>0</v>
      </c>
    </row>
    <row s="1636" customFormat="1" customHeight="1" ht="0.75" hidden="1">
      <c r="A243" s="1781"/>
      <c r="B243" s="1781"/>
      <c r="C243" s="370" t="s">
        <v>1155</v>
      </c>
      <c r="D243" s="2463"/>
      <c r="E243" s="2205"/>
      <c r="F243" s="2384"/>
      <c r="G243" s="401"/>
      <c r="H243" s="1501"/>
      <c r="I243" s="652"/>
      <c r="J243" s="572"/>
      <c r="K243" s="1501"/>
      <c r="L243" s="215"/>
      <c r="M243" s="342"/>
      <c r="N243" s="335"/>
      <c r="O243" s="1625"/>
      <c r="P243" s="1625"/>
      <c r="AH243" s="1632">
        <v>0</v>
      </c>
    </row>
    <row s="1636" customFormat="1" customHeight="1" ht="18.75" hidden="1">
      <c r="A244" s="1781" t="s">
        <v>231</v>
      </c>
      <c r="B244" s="1781" t="s">
        <v>232</v>
      </c>
      <c r="C244" s="370"/>
      <c r="D244" s="2463"/>
      <c r="E244" s="2205"/>
      <c r="F244" s="2384" t="str">
        <f>INDEX(PT_DIFFERENTIATION_VTAR,MATCH(A244,PT_DIFFERENTIATION_VTAR_ID,0))</f>
        <v>Тариф на транспортировку воды</v>
      </c>
      <c r="G244" s="2428" t="str">
        <f>INDEX(PT_DIFFERENTIATION_NTAR,MATCH(B244,PT_DIFFERENTIATION_NTAR_ID,0))</f>
        <v/>
      </c>
      <c r="H244" s="1863"/>
      <c r="I244" s="1740"/>
      <c r="J244" s="1774"/>
      <c r="K244" s="1779"/>
      <c r="L244" s="1863" t="s">
        <v>308</v>
      </c>
      <c r="M244" s="342"/>
      <c r="N244" s="335"/>
      <c r="O244" s="1625"/>
      <c r="P244" s="1625"/>
      <c r="AH244" s="1632">
        <v>0</v>
      </c>
    </row>
    <row s="1636" customFormat="1" customHeight="1" ht="18.75" hidden="1">
      <c r="A245" s="1781"/>
      <c r="B245" s="1781"/>
      <c r="C245" s="370" t="s">
        <v>1146</v>
      </c>
      <c r="D245" s="2463"/>
      <c r="E245" s="2205"/>
      <c r="F245" s="2384"/>
      <c r="G245" s="2428"/>
      <c r="H245" s="1501"/>
      <c r="I245" s="652" t="s">
        <v>1145</v>
      </c>
      <c r="J245" s="572"/>
      <c r="K245" s="1501"/>
      <c r="L245" s="215"/>
      <c r="M245" s="342"/>
      <c r="N245" s="335"/>
      <c r="O245" s="1625"/>
      <c r="P245" s="1625"/>
      <c r="AH245" s="1632">
        <v>0</v>
      </c>
    </row>
    <row s="1636" customFormat="1" customHeight="1" ht="0.75" hidden="1">
      <c r="A246" s="1781"/>
      <c r="B246" s="1781"/>
      <c r="C246" s="370" t="s">
        <v>1155</v>
      </c>
      <c r="D246" s="2463"/>
      <c r="E246" s="2205"/>
      <c r="F246" s="2384"/>
      <c r="G246" s="401"/>
      <c r="H246" s="1501"/>
      <c r="I246" s="652"/>
      <c r="J246" s="572"/>
      <c r="K246" s="1501"/>
      <c r="L246" s="215"/>
      <c r="M246" s="342"/>
      <c r="N246" s="335"/>
      <c r="O246" s="1625"/>
      <c r="P246" s="1625"/>
      <c r="AH246" s="1632">
        <v>0</v>
      </c>
    </row>
    <row s="1636" customFormat="1" customHeight="1" ht="18.75" hidden="1">
      <c r="A247" s="1781" t="s">
        <v>236</v>
      </c>
      <c r="B247" s="1781" t="s">
        <v>237</v>
      </c>
      <c r="C247" s="370"/>
      <c r="D247" s="2463"/>
      <c r="E247" s="2205"/>
      <c r="F247" s="2384" t="str">
        <f>INDEX(PT_DIFFERENTIATION_VTAR,MATCH(A247,PT_DIFFERENTIATION_VTAR_ID,0))</f>
        <v>Тариф на подвоз воды</v>
      </c>
      <c r="G247" s="2428" t="str">
        <f>INDEX(PT_DIFFERENTIATION_NTAR,MATCH(B247,PT_DIFFERENTIATION_NTAR_ID,0))</f>
        <v/>
      </c>
      <c r="H247" s="1863"/>
      <c r="I247" s="1740"/>
      <c r="J247" s="1774"/>
      <c r="K247" s="1779"/>
      <c r="L247" s="1863" t="s">
        <v>308</v>
      </c>
      <c r="M247" s="342"/>
      <c r="N247" s="335"/>
      <c r="O247" s="1625"/>
      <c r="P247" s="1625"/>
      <c r="AH247" s="1632">
        <v>0</v>
      </c>
    </row>
    <row s="1636" customFormat="1" customHeight="1" ht="18.75" hidden="1">
      <c r="A248" s="1781"/>
      <c r="B248" s="1781"/>
      <c r="C248" s="370" t="s">
        <v>1146</v>
      </c>
      <c r="D248" s="2463"/>
      <c r="E248" s="2205"/>
      <c r="F248" s="2384"/>
      <c r="G248" s="2428"/>
      <c r="H248" s="1501"/>
      <c r="I248" s="652" t="s">
        <v>1145</v>
      </c>
      <c r="J248" s="572"/>
      <c r="K248" s="1501"/>
      <c r="L248" s="215"/>
      <c r="M248" s="342"/>
      <c r="N248" s="335"/>
      <c r="O248" s="1625"/>
      <c r="P248" s="1625"/>
      <c r="AH248" s="1632">
        <v>0</v>
      </c>
    </row>
    <row s="1636" customFormat="1" customHeight="1" ht="0.75" hidden="1">
      <c r="A249" s="1781"/>
      <c r="B249" s="1781"/>
      <c r="C249" s="370" t="s">
        <v>1155</v>
      </c>
      <c r="D249" s="2463"/>
      <c r="E249" s="2205"/>
      <c r="F249" s="2384"/>
      <c r="G249" s="401"/>
      <c r="H249" s="1501"/>
      <c r="I249" s="652"/>
      <c r="J249" s="572"/>
      <c r="K249" s="1501"/>
      <c r="L249" s="215"/>
      <c r="M249" s="342"/>
      <c r="N249" s="335"/>
      <c r="O249" s="1625"/>
      <c r="P249" s="1625"/>
      <c r="AH249" s="1632">
        <v>0</v>
      </c>
    </row>
    <row s="1636" customFormat="1" customHeight="1" ht="18.75" hidden="1">
      <c r="A250" s="1781" t="s">
        <v>241</v>
      </c>
      <c r="B250" s="1781" t="s">
        <v>242</v>
      </c>
      <c r="C250" s="370"/>
      <c r="D250" s="2463"/>
      <c r="E250" s="2205"/>
      <c r="F250" s="2384"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28" t="str">
        <f>INDEX(PT_DIFFERENTIATION_NTAR,MATCH(B250,PT_DIFFERENTIATION_NTAR_ID,0))</f>
        <v/>
      </c>
      <c r="H250" s="1863"/>
      <c r="I250" s="1740"/>
      <c r="J250" s="1774"/>
      <c r="K250" s="1779"/>
      <c r="L250" s="1863" t="s">
        <v>308</v>
      </c>
      <c r="M250" s="342"/>
      <c r="N250" s="335"/>
      <c r="O250" s="1625"/>
      <c r="P250" s="1625"/>
      <c r="AH250" s="1632">
        <v>0</v>
      </c>
    </row>
    <row s="1636" customFormat="1" customHeight="1" ht="18.75" hidden="1">
      <c r="A251" s="1781"/>
      <c r="B251" s="1781"/>
      <c r="C251" s="370" t="s">
        <v>1146</v>
      </c>
      <c r="D251" s="2463"/>
      <c r="E251" s="2205"/>
      <c r="F251" s="2384"/>
      <c r="G251" s="2428"/>
      <c r="H251" s="1501"/>
      <c r="I251" s="652" t="s">
        <v>1145</v>
      </c>
      <c r="J251" s="572"/>
      <c r="K251" s="1501"/>
      <c r="L251" s="215"/>
      <c r="M251" s="342"/>
      <c r="N251" s="335"/>
      <c r="O251" s="1625"/>
      <c r="P251" s="1625"/>
      <c r="AH251" s="1632">
        <v>0</v>
      </c>
    </row>
    <row s="1636" customFormat="1" customHeight="1" ht="0.75" hidden="1">
      <c r="A252" s="1781"/>
      <c r="B252" s="1781"/>
      <c r="C252" s="370" t="s">
        <v>1155</v>
      </c>
      <c r="D252" s="2463"/>
      <c r="E252" s="2205"/>
      <c r="F252" s="2384"/>
      <c r="G252" s="401"/>
      <c r="H252" s="1501"/>
      <c r="I252" s="652"/>
      <c r="J252" s="572"/>
      <c r="K252" s="1501"/>
      <c r="L252" s="215"/>
      <c r="M252" s="342"/>
      <c r="N252" s="335"/>
      <c r="O252" s="1625"/>
      <c r="P252" s="1625"/>
      <c r="AH252" s="1632">
        <v>0</v>
      </c>
    </row>
    <row s="1636" customFormat="1" customHeight="1" ht="18.75">
      <c r="A253" s="1781" t="s">
        <v>249</v>
      </c>
      <c r="B253" s="1781" t="s">
        <v>250</v>
      </c>
      <c r="C253" s="370"/>
      <c r="D253" s="2463"/>
      <c r="E253" s="2205"/>
      <c r="F253" s="2384" t="str">
        <f>INDEX(PT_DIFFERENTIATION_VTAR,MATCH(A253,PT_DIFFERENTIATION_VTAR_ID,0))</f>
        <v>Тариф на горячую воду (горячее водоснабжение)</v>
      </c>
      <c r="G253" s="2428" t="str">
        <f>INDEX(PT_DIFFERENTIATION_NTAR,MATCH(B253,PT_DIFFERENTIATION_NTAR_ID,0))</f>
        <v>Тариф на горячую воду</v>
      </c>
      <c r="H253" s="1863"/>
      <c r="I253" s="1740">
        <v>46388</v>
      </c>
      <c r="J253" s="1774">
        <v>46752</v>
      </c>
      <c r="K253" s="1779">
        <v>168395.285</v>
      </c>
      <c r="L253" s="1863" t="s">
        <v>308</v>
      </c>
      <c r="M253" s="342"/>
      <c r="N253" s="335"/>
      <c r="O253" s="1625"/>
      <c r="P253" s="1625"/>
      <c r="AH253" s="1632">
        <v>0</v>
      </c>
    </row>
    <row s="1636" customFormat="1" customHeight="1" ht="56.25">
      <c r="A254" s="1824"/>
      <c r="B254" s="1824"/>
      <c r="C254" s="1688"/>
      <c r="D254" s="345"/>
      <c r="E254" s="1032"/>
      <c r="F254" s="1032"/>
      <c r="G254" s="1032"/>
      <c r="H254" s="2578" t="s">
        <v>531</v>
      </c>
      <c r="I254" s="1740">
        <v>46753</v>
      </c>
      <c r="J254" s="1774">
        <v>47118</v>
      </c>
      <c r="K254" s="1779">
        <v>0</v>
      </c>
      <c r="L254" s="2272" t="s">
        <v>308</v>
      </c>
      <c r="M254" s="2319"/>
      <c r="N254" s="619"/>
      <c r="O254" s="1625"/>
      <c r="P254" s="1625"/>
      <c r="Q254" s="1636"/>
      <c r="R254" s="1636"/>
      <c r="S254" s="1636"/>
      <c r="T254" s="1636"/>
      <c r="U254" s="1636"/>
      <c r="V254" s="1636"/>
      <c r="W254" s="1636"/>
      <c r="X254" s="1636"/>
      <c r="Y254" s="1636"/>
      <c r="Z254" s="1636"/>
      <c r="AA254" s="1636"/>
      <c r="AB254" s="1636"/>
      <c r="AC254" s="1636"/>
      <c r="AD254" s="1636"/>
      <c r="AE254" s="1636"/>
      <c r="AF254" s="1636"/>
      <c r="AG254" s="1636"/>
      <c r="AH254" s="1636">
        <v>0</v>
      </c>
    </row>
    <row s="1636" customFormat="1" customHeight="1" ht="18.75">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транспортировку горячей воды</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водоотведение</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транспортировку сточных вод</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0.75" hidden="1">
      <c r="A268" s="1781"/>
      <c r="B268" s="1781"/>
      <c r="C268" s="370" t="s">
        <v>1155</v>
      </c>
      <c r="D268" s="2463"/>
      <c r="E268" s="2205"/>
      <c r="F268" s="2384"/>
      <c r="G268" s="401"/>
      <c r="H268" s="1501"/>
      <c r="I268" s="652"/>
      <c r="J268" s="572"/>
      <c r="K268" s="1501"/>
      <c r="L268" s="215"/>
      <c r="M268" s="342"/>
      <c r="N268" s="335"/>
      <c r="O268" s="1625"/>
      <c r="P268" s="1625"/>
      <c r="AH268" s="1632">
        <v>0</v>
      </c>
    </row>
    <row s="1636" customFormat="1" customHeight="1" ht="18.75" hidden="1">
      <c r="A269" s="1781" t="s">
        <v>277</v>
      </c>
      <c r="B269" s="1781" t="s">
        <v>278</v>
      </c>
      <c r="C269" s="370"/>
      <c r="D269" s="2463"/>
      <c r="E269" s="2205"/>
      <c r="F269" s="2384" t="str">
        <f>INDEX(PT_DIFFERENTIATION_VTAR,MATCH(A269,PT_DIFFERENTIATION_VTAR_ID,0))</f>
        <v>Тариф на подключение (технологическое присоединение) к централизованной системе водоотведения</v>
      </c>
      <c r="G269" s="2428" t="str">
        <f>INDEX(PT_DIFFERENTIATION_NTAR,MATCH(B269,PT_DIFFERENTIATION_NTAR_ID,0))</f>
        <v/>
      </c>
      <c r="H269" s="1863"/>
      <c r="I269" s="1740"/>
      <c r="J269" s="1774"/>
      <c r="K269" s="1779"/>
      <c r="L269" s="1863" t="s">
        <v>308</v>
      </c>
      <c r="M269" s="342"/>
      <c r="N269" s="335"/>
      <c r="O269" s="1625"/>
      <c r="P269" s="1625"/>
      <c r="AH269" s="1632">
        <v>0</v>
      </c>
    </row>
    <row s="1636" customFormat="1" customHeight="1" ht="18.75" hidden="1">
      <c r="A270" s="1781"/>
      <c r="B270" s="1781"/>
      <c r="C270" s="370" t="s">
        <v>1146</v>
      </c>
      <c r="D270" s="2463"/>
      <c r="E270" s="2205"/>
      <c r="F270" s="2384"/>
      <c r="G270" s="2428"/>
      <c r="H270" s="1501"/>
      <c r="I270" s="652" t="s">
        <v>1145</v>
      </c>
      <c r="J270" s="572"/>
      <c r="K270" s="1501"/>
      <c r="L270" s="215"/>
      <c r="M270" s="342"/>
      <c r="N270" s="335"/>
      <c r="O270" s="1625"/>
      <c r="P270" s="1625"/>
      <c r="AH270" s="1632">
        <v>0</v>
      </c>
    </row>
    <row s="1636" customFormat="1" customHeight="1" ht="1.05">
      <c r="A271" s="1781"/>
      <c r="B271" s="1781"/>
      <c r="C271" s="370" t="s">
        <v>1155</v>
      </c>
      <c r="D271" s="2463"/>
      <c r="E271" s="2205"/>
      <c r="F271" s="2384"/>
      <c r="G271" s="401"/>
      <c r="H271" s="1501"/>
      <c r="I271" s="652"/>
      <c r="J271" s="572"/>
      <c r="K271" s="1501"/>
      <c r="L271" s="215"/>
      <c r="M271" s="342"/>
      <c r="N271" s="335"/>
      <c r="O271" s="1625"/>
      <c r="P271" s="1625"/>
      <c r="AH271" s="1632">
        <v>1</v>
      </c>
    </row>
    <row customHeight="1" ht="27.299999999999997">
      <c r="A272" s="1781"/>
      <c r="B272" s="1781"/>
      <c r="D272" s="377"/>
      <c r="E272" s="148" t="s">
        <v>91</v>
      </c>
      <c r="F272"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461"/>
      <c r="H272" s="2461"/>
      <c r="I272" s="2461"/>
      <c r="J272" s="2461"/>
      <c r="K272" s="2461"/>
      <c r="L272" s="2461"/>
      <c r="M272" s="298"/>
      <c r="N272" s="335"/>
      <c r="AH272" s="375">
        <v>26</v>
      </c>
    </row>
    <row s="1636" customFormat="1" customHeight="1" ht="60.75" hidden="1">
      <c r="A273" s="1781" t="s">
        <v>153</v>
      </c>
      <c r="B273" s="1781" t="s">
        <v>154</v>
      </c>
      <c r="C273" s="370"/>
      <c r="D273" s="2463"/>
      <c r="E273" s="2205"/>
      <c r="F273" s="2384"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28" t="str">
        <f>INDEX(PT_DIFFERENTIATION_NTAR,MATCH(B273,PT_DIFFERENTIATION_NTAR_ID,0))</f>
        <v/>
      </c>
      <c r="H273" s="1863"/>
      <c r="I273" s="1740"/>
      <c r="J273" s="1774"/>
      <c r="K273" s="1779"/>
      <c r="L273" s="1863" t="s">
        <v>308</v>
      </c>
      <c r="M273"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2171"/>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2171"/>
      <c r="N275" s="335"/>
      <c r="O275" s="1625"/>
      <c r="P275" s="1625"/>
      <c r="AH275" s="1632">
        <v>0</v>
      </c>
    </row>
    <row s="1636" customFormat="1" customHeight="1" ht="45" hidden="1">
      <c r="A276" s="1781" t="s">
        <v>158</v>
      </c>
      <c r="B276" s="1781" t="s">
        <v>159</v>
      </c>
      <c r="C276" s="370"/>
      <c r="D276" s="2463"/>
      <c r="E276" s="2205"/>
      <c r="F276" s="2384" t="str">
        <f>INDEX(PT_DIFFERENTIATION_VTAR,MATCH(A276,PT_DIFFERENTIATION_VTAR_ID,0))</f>
        <v/>
      </c>
      <c r="G276" s="2428" t="str">
        <f>INDEX(PT_DIFFERENTIATION_NTAR,MATCH(B276,PT_DIFFERENTIATION_NTAR_ID,0))</f>
        <v/>
      </c>
      <c r="H276" s="1863"/>
      <c r="I276" s="1740"/>
      <c r="J276" s="1774"/>
      <c r="K276" s="1779"/>
      <c r="L276" s="1863" t="s">
        <v>308</v>
      </c>
      <c r="M276" s="217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186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165</v>
      </c>
      <c r="B279" s="1781" t="s">
        <v>166</v>
      </c>
      <c r="C279" s="370"/>
      <c r="D279" s="2463"/>
      <c r="E279" s="2205"/>
      <c r="F279" s="2384"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45" hidden="1">
      <c r="A282" s="1781" t="s">
        <v>171</v>
      </c>
      <c r="B282" s="1781" t="s">
        <v>172</v>
      </c>
      <c r="C282" s="370"/>
      <c r="D282" s="2463"/>
      <c r="E282" s="2205"/>
      <c r="F282" s="2384"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177</v>
      </c>
      <c r="B285" s="1781" t="s">
        <v>178</v>
      </c>
      <c r="C285" s="370"/>
      <c r="D285" s="2463"/>
      <c r="E285" s="2205"/>
      <c r="F285" s="2384" t="str">
        <f>INDEX(PT_DIFFERENTIATION_VTAR,MATCH(A285,PT_DIFFERENTIATION_VTAR_ID,0))</f>
        <v>Тарифы на услуги по передаче тепловой энергии</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183</v>
      </c>
      <c r="B288" s="1781" t="s">
        <v>184</v>
      </c>
      <c r="C288" s="370"/>
      <c r="D288" s="2463"/>
      <c r="E288" s="2205"/>
      <c r="F288" s="2384" t="str">
        <f>INDEX(PT_DIFFERENTIATION_VTAR,MATCH(A288,PT_DIFFERENTIATION_VTAR_ID,0))</f>
        <v>Тарифы на услуги по передаче теплоносителя</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189</v>
      </c>
      <c r="B291" s="1781" t="s">
        <v>190</v>
      </c>
      <c r="C291" s="370"/>
      <c r="D291" s="2463"/>
      <c r="E291" s="2205"/>
      <c r="F291" s="2384"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195</v>
      </c>
      <c r="B294" s="1781" t="s">
        <v>196</v>
      </c>
      <c r="C294" s="370"/>
      <c r="D294" s="2463"/>
      <c r="E294" s="2205"/>
      <c r="F294" s="2384" t="str">
        <f>INDEX(PT_DIFFERENTIATION_VTAR,MATCH(A294,PT_DIFFERENTIATION_VTAR_ID,0))</f>
        <v>Плата за подключение (технологическое присоединение) к системе теплоснабжения</v>
      </c>
      <c r="G294" s="2428" t="str">
        <f>INDEX(PT_DIFFERENTIATION_NTAR,MATCH(B294,PT_DIFFERENTIATION_NTAR_ID,0))</f>
        <v/>
      </c>
      <c r="H294" s="1863"/>
      <c r="I294" s="1740"/>
      <c r="J294" s="1774"/>
      <c r="K294" s="1779"/>
      <c r="L294" s="1863" t="s">
        <v>308</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201</v>
      </c>
      <c r="B297" s="1781" t="s">
        <v>202</v>
      </c>
      <c r="C297" s="370"/>
      <c r="D297" s="2463"/>
      <c r="E297" s="2205"/>
      <c r="F297" s="2384" t="str">
        <f>INDEX(PT_DIFFERENTIATION_VTAR,MATCH(A297,PT_DIFFERENTIATION_VTAR_ID,0))</f>
        <v>Плата за подключение (технологическое присоединение) к системе теплоснабжения (индивидуальная)</v>
      </c>
      <c r="G297" s="2428" t="str">
        <f>INDEX(PT_DIFFERENTIATION_NTAR,MATCH(B297,PT_DIFFERENTIATION_NTAR_ID,0))</f>
        <v/>
      </c>
      <c r="H297" s="1990"/>
      <c r="I297" s="1740"/>
      <c r="J297" s="1774"/>
      <c r="K297" s="1779"/>
      <c r="L297" s="1990" t="s">
        <v>308</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221</v>
      </c>
      <c r="B300" s="1781" t="s">
        <v>222</v>
      </c>
      <c r="C300" s="370"/>
      <c r="D300" s="2463"/>
      <c r="E300" s="2205"/>
      <c r="F300" s="2384" t="str">
        <f>INDEX(PT_DIFFERENTIATION_VTAR,MATCH(A300,PT_DIFFERENTIATION_VTAR_ID,0))</f>
        <v>Тариф на питьевую воду (питьевое водоснабжение)</v>
      </c>
      <c r="G300" s="2428" t="str">
        <f>INDEX(PT_DIFFERENTIATION_NTAR,MATCH(B300,PT_DIFFERENTIATION_NTAR_ID,0))</f>
        <v/>
      </c>
      <c r="H300" s="1863"/>
      <c r="I300" s="1740"/>
      <c r="J300" s="1774"/>
      <c r="K300" s="1779"/>
      <c r="L300" s="1863" t="s">
        <v>308</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226</v>
      </c>
      <c r="B303" s="1781" t="s">
        <v>227</v>
      </c>
      <c r="C303" s="370"/>
      <c r="D303" s="2463"/>
      <c r="E303" s="2205"/>
      <c r="F303" s="2384" t="str">
        <f>INDEX(PT_DIFFERENTIATION_VTAR,MATCH(A303,PT_DIFFERENTIATION_VTAR_ID,0))</f>
        <v>Тариф на техническую воду</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231</v>
      </c>
      <c r="B306" s="1781" t="s">
        <v>232</v>
      </c>
      <c r="C306" s="370"/>
      <c r="D306" s="2463"/>
      <c r="E306" s="2205"/>
      <c r="F306" s="2384" t="str">
        <f>INDEX(PT_DIFFERENTIATION_VTAR,MATCH(A306,PT_DIFFERENTIATION_VTAR_ID,0))</f>
        <v>Тариф на транспортировку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236</v>
      </c>
      <c r="B309" s="1781" t="s">
        <v>237</v>
      </c>
      <c r="C309" s="370"/>
      <c r="D309" s="2463"/>
      <c r="E309" s="2205"/>
      <c r="F309" s="2384" t="str">
        <f>INDEX(PT_DIFFERENTIATION_VTAR,MATCH(A309,PT_DIFFERENTIATION_VTAR_ID,0))</f>
        <v>Тариф на подвоз воды</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241</v>
      </c>
      <c r="B312" s="1781" t="s">
        <v>242</v>
      </c>
      <c r="C312" s="370"/>
      <c r="D312" s="2463"/>
      <c r="E312" s="2205"/>
      <c r="F312" s="2384"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428" t="str">
        <f>INDEX(PT_DIFFERENTIATION_NTAR,MATCH(B312,PT_DIFFERENTIATION_NTAR_ID,0))</f>
        <v/>
      </c>
      <c r="H312" s="1863"/>
      <c r="I312" s="1740"/>
      <c r="J312" s="1774"/>
      <c r="K312" s="1779"/>
      <c r="L312" s="1863" t="s">
        <v>308</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c r="A315" s="1781" t="s">
        <v>249</v>
      </c>
      <c r="B315" s="1781" t="s">
        <v>250</v>
      </c>
      <c r="C315" s="370"/>
      <c r="D315" s="2463"/>
      <c r="E315" s="2205"/>
      <c r="F315" s="2384" t="str">
        <f>INDEX(PT_DIFFERENTIATION_VTAR,MATCH(A315,PT_DIFFERENTIATION_VTAR_ID,0))</f>
        <v>Тариф на горячую воду (горячее водоснабжение)</v>
      </c>
      <c r="G315" s="2428" t="str">
        <f>INDEX(PT_DIFFERENTIATION_NTAR,MATCH(B315,PT_DIFFERENTIATION_NTAR_ID,0))</f>
        <v>Тариф на горячую воду</v>
      </c>
      <c r="H315" s="1863"/>
      <c r="I315" s="1740">
        <v>46388</v>
      </c>
      <c r="J315" s="1774">
        <v>46752</v>
      </c>
      <c r="K315" s="1779">
        <v>114440.0399</v>
      </c>
      <c r="L315" s="1863" t="s">
        <v>308</v>
      </c>
      <c r="M315" s="342"/>
      <c r="N315" s="335"/>
      <c r="O315" s="1625"/>
      <c r="P315" s="1625"/>
      <c r="AH315" s="1632">
        <v>0</v>
      </c>
    </row>
    <row s="1636" customFormat="1" customHeight="1" ht="56.25">
      <c r="A316" s="1824"/>
      <c r="B316" s="1824"/>
      <c r="C316" s="1688"/>
      <c r="D316" s="345"/>
      <c r="E316" s="1032"/>
      <c r="F316" s="1032"/>
      <c r="G316" s="1032"/>
      <c r="H316" s="2578" t="s">
        <v>531</v>
      </c>
      <c r="I316" s="1740">
        <v>46753</v>
      </c>
      <c r="J316" s="1774">
        <v>47118</v>
      </c>
      <c r="K316" s="1779">
        <v>0</v>
      </c>
      <c r="L316" s="2272" t="s">
        <v>308</v>
      </c>
      <c r="M316" s="2319"/>
      <c r="N316" s="619"/>
      <c r="O316" s="1625"/>
      <c r="P316" s="1625"/>
      <c r="Q316" s="1636"/>
      <c r="R316" s="1636"/>
      <c r="S316" s="1636"/>
      <c r="T316" s="1636"/>
      <c r="U316" s="1636"/>
      <c r="V316" s="1636"/>
      <c r="W316" s="1636"/>
      <c r="X316" s="1636"/>
      <c r="Y316" s="1636"/>
      <c r="Z316" s="1636"/>
      <c r="AA316" s="1636"/>
      <c r="AB316" s="1636"/>
      <c r="AC316" s="1636"/>
      <c r="AD316" s="1636"/>
      <c r="AE316" s="1636"/>
      <c r="AF316" s="1636"/>
      <c r="AG316" s="1636"/>
      <c r="AH316" s="1636">
        <v>0</v>
      </c>
    </row>
    <row s="1636" customFormat="1" customHeight="1" ht="18.75">
      <c r="A317" s="1781"/>
      <c r="B317" s="1781"/>
      <c r="C317" s="370" t="s">
        <v>1146</v>
      </c>
      <c r="D317" s="2463"/>
      <c r="E317" s="2205"/>
      <c r="F317" s="2384"/>
      <c r="G317" s="2428"/>
      <c r="H317" s="1501"/>
      <c r="I317" s="652" t="s">
        <v>1145</v>
      </c>
      <c r="J317" s="572"/>
      <c r="K317" s="1501"/>
      <c r="L317" s="215"/>
      <c r="M317" s="342"/>
      <c r="N317" s="335"/>
      <c r="O317" s="1625"/>
      <c r="P317" s="1625"/>
      <c r="AH317" s="1632">
        <v>0</v>
      </c>
    </row>
    <row s="1636" customFormat="1" customHeight="1" ht="0.75">
      <c r="A318" s="1781"/>
      <c r="B318" s="1781"/>
      <c r="C318" s="370" t="s">
        <v>1155</v>
      </c>
      <c r="D318" s="2463"/>
      <c r="E318" s="2205"/>
      <c r="F318" s="2384"/>
      <c r="G318" s="401"/>
      <c r="H318" s="1501"/>
      <c r="I318" s="652"/>
      <c r="J318" s="572"/>
      <c r="K318" s="1501"/>
      <c r="L318" s="215"/>
      <c r="M318" s="342"/>
      <c r="N318" s="335"/>
      <c r="O318" s="1625"/>
      <c r="P318" s="1625"/>
      <c r="AH318" s="1632">
        <v>0</v>
      </c>
    </row>
    <row s="1636" customFormat="1" customHeight="1" ht="18.75" hidden="1">
      <c r="A319" s="1781" t="s">
        <v>257</v>
      </c>
      <c r="B319" s="1781" t="s">
        <v>258</v>
      </c>
      <c r="C319" s="370"/>
      <c r="D319" s="2463"/>
      <c r="E319" s="2205"/>
      <c r="F319" s="2384" t="str">
        <f>INDEX(PT_DIFFERENTIATION_VTAR,MATCH(A319,PT_DIFFERENTIATION_VTAR_ID,0))</f>
        <v>Тариф на транспортировку горячей воды</v>
      </c>
      <c r="G319" s="2428" t="str">
        <f>INDEX(PT_DIFFERENTIATION_NTAR,MATCH(B319,PT_DIFFERENTIATION_NTAR_ID,0))</f>
        <v/>
      </c>
      <c r="H319" s="1863"/>
      <c r="I319" s="1740"/>
      <c r="J319" s="1774"/>
      <c r="K319" s="1779"/>
      <c r="L319" s="1863" t="s">
        <v>308</v>
      </c>
      <c r="M319" s="342"/>
      <c r="N319" s="335"/>
      <c r="O319" s="1625"/>
      <c r="P319" s="1625"/>
      <c r="AH319" s="1632">
        <v>0</v>
      </c>
    </row>
    <row s="1636" customFormat="1" customHeight="1" ht="18.75" hidden="1">
      <c r="A320" s="1781"/>
      <c r="B320" s="1781"/>
      <c r="C320" s="370" t="s">
        <v>1146</v>
      </c>
      <c r="D320" s="2463"/>
      <c r="E320" s="2205"/>
      <c r="F320" s="2384"/>
      <c r="G320" s="2428"/>
      <c r="H320" s="1501"/>
      <c r="I320" s="652" t="s">
        <v>1145</v>
      </c>
      <c r="J320" s="572"/>
      <c r="K320" s="1501"/>
      <c r="L320" s="215"/>
      <c r="M320" s="342"/>
      <c r="N320" s="335"/>
      <c r="O320" s="1625"/>
      <c r="P320" s="1625"/>
      <c r="AH320" s="1632">
        <v>0</v>
      </c>
    </row>
    <row s="1636" customFormat="1" customHeight="1" ht="0.75" hidden="1">
      <c r="A321" s="1781"/>
      <c r="B321" s="1781"/>
      <c r="C321" s="370" t="s">
        <v>1155</v>
      </c>
      <c r="D321" s="2463"/>
      <c r="E321" s="2205"/>
      <c r="F321" s="2384"/>
      <c r="G321" s="401"/>
      <c r="H321" s="1501"/>
      <c r="I321" s="652"/>
      <c r="J321" s="572"/>
      <c r="K321" s="1501"/>
      <c r="L321" s="215"/>
      <c r="M321" s="342"/>
      <c r="N321" s="335"/>
      <c r="O321" s="1625"/>
      <c r="P321" s="1625"/>
      <c r="AH321" s="1632">
        <v>0</v>
      </c>
    </row>
    <row s="1636" customFormat="1" customHeight="1" ht="18.75" hidden="1">
      <c r="A322" s="1781" t="s">
        <v>262</v>
      </c>
      <c r="B322" s="1781" t="s">
        <v>263</v>
      </c>
      <c r="C322" s="370"/>
      <c r="D322" s="2463"/>
      <c r="E322" s="2205"/>
      <c r="F322" s="2384"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28" t="str">
        <f>INDEX(PT_DIFFERENTIATION_NTAR,MATCH(B322,PT_DIFFERENTIATION_NTAR_ID,0))</f>
        <v/>
      </c>
      <c r="H322" s="1863"/>
      <c r="I322" s="1740"/>
      <c r="J322" s="1774"/>
      <c r="K322" s="1779"/>
      <c r="L322" s="1863" t="s">
        <v>308</v>
      </c>
      <c r="M322" s="342"/>
      <c r="N322" s="335"/>
      <c r="O322" s="1625"/>
      <c r="P322" s="1625"/>
      <c r="AH322" s="1632">
        <v>0</v>
      </c>
    </row>
    <row s="1636" customFormat="1" customHeight="1" ht="18.75" hidden="1">
      <c r="A323" s="1781"/>
      <c r="B323" s="1781"/>
      <c r="C323" s="370" t="s">
        <v>1146</v>
      </c>
      <c r="D323" s="2463"/>
      <c r="E323" s="2205"/>
      <c r="F323" s="2384"/>
      <c r="G323" s="2428"/>
      <c r="H323" s="1501"/>
      <c r="I323" s="652" t="s">
        <v>1145</v>
      </c>
      <c r="J323" s="572"/>
      <c r="K323" s="1501"/>
      <c r="L323" s="215"/>
      <c r="M323" s="342"/>
      <c r="N323" s="335"/>
      <c r="O323" s="1625"/>
      <c r="P323" s="1625"/>
      <c r="AH323" s="1632">
        <v>0</v>
      </c>
    </row>
    <row s="1636" customFormat="1" customHeight="1" ht="0.75" hidden="1">
      <c r="A324" s="1781"/>
      <c r="B324" s="1781"/>
      <c r="C324" s="370" t="s">
        <v>1155</v>
      </c>
      <c r="D324" s="2463"/>
      <c r="E324" s="2205"/>
      <c r="F324" s="2384"/>
      <c r="G324" s="401"/>
      <c r="H324" s="1501"/>
      <c r="I324" s="652"/>
      <c r="J324" s="572"/>
      <c r="K324" s="1501"/>
      <c r="L324" s="215"/>
      <c r="M324" s="342"/>
      <c r="N324" s="335"/>
      <c r="O324" s="1625"/>
      <c r="P324" s="1625"/>
      <c r="AH324" s="1632">
        <v>0</v>
      </c>
    </row>
    <row s="1636" customFormat="1" customHeight="1" ht="18.75" hidden="1">
      <c r="A325" s="1781" t="s">
        <v>267</v>
      </c>
      <c r="B325" s="1781" t="s">
        <v>268</v>
      </c>
      <c r="C325" s="370"/>
      <c r="D325" s="2463"/>
      <c r="E325" s="2205"/>
      <c r="F325" s="2384" t="str">
        <f>INDEX(PT_DIFFERENTIATION_VTAR,MATCH(A325,PT_DIFFERENTIATION_VTAR_ID,0))</f>
        <v>Тариф на водоотведение</v>
      </c>
      <c r="G325" s="2428" t="str">
        <f>INDEX(PT_DIFFERENTIATION_NTAR,MATCH(B325,PT_DIFFERENTIATION_NTAR_ID,0))</f>
        <v/>
      </c>
      <c r="H325" s="1863"/>
      <c r="I325" s="1740"/>
      <c r="J325" s="1774"/>
      <c r="K325" s="1779"/>
      <c r="L325" s="1863" t="s">
        <v>308</v>
      </c>
      <c r="M325" s="342"/>
      <c r="N325" s="335"/>
      <c r="O325" s="1625"/>
      <c r="P325" s="1625"/>
      <c r="AH325" s="1632">
        <v>0</v>
      </c>
    </row>
    <row s="1636" customFormat="1" customHeight="1" ht="18.75" hidden="1">
      <c r="A326" s="1781"/>
      <c r="B326" s="1781"/>
      <c r="C326" s="370" t="s">
        <v>1146</v>
      </c>
      <c r="D326" s="2463"/>
      <c r="E326" s="2205"/>
      <c r="F326" s="2384"/>
      <c r="G326" s="2428"/>
      <c r="H326" s="1501"/>
      <c r="I326" s="652" t="s">
        <v>1145</v>
      </c>
      <c r="J326" s="572"/>
      <c r="K326" s="1501"/>
      <c r="L326" s="215"/>
      <c r="M326" s="342"/>
      <c r="N326" s="335"/>
      <c r="O326" s="1625"/>
      <c r="P326" s="1625"/>
      <c r="AH326" s="1632">
        <v>0</v>
      </c>
    </row>
    <row s="1636" customFormat="1" customHeight="1" ht="0.75" hidden="1">
      <c r="A327" s="1781"/>
      <c r="B327" s="1781"/>
      <c r="C327" s="370" t="s">
        <v>1155</v>
      </c>
      <c r="D327" s="2463"/>
      <c r="E327" s="2205"/>
      <c r="F327" s="2384"/>
      <c r="G327" s="401"/>
      <c r="H327" s="1501"/>
      <c r="I327" s="652"/>
      <c r="J327" s="572"/>
      <c r="K327" s="1501"/>
      <c r="L327" s="215"/>
      <c r="M327" s="342"/>
      <c r="N327" s="335"/>
      <c r="O327" s="1625"/>
      <c r="P327" s="1625"/>
      <c r="AH327" s="1632">
        <v>0</v>
      </c>
    </row>
    <row s="1636" customFormat="1" customHeight="1" ht="18.75" hidden="1">
      <c r="A328" s="1781" t="s">
        <v>272</v>
      </c>
      <c r="B328" s="1781" t="s">
        <v>273</v>
      </c>
      <c r="C328" s="370"/>
      <c r="D328" s="2463"/>
      <c r="E328" s="2205"/>
      <c r="F328" s="2384" t="str">
        <f>INDEX(PT_DIFFERENTIATION_VTAR,MATCH(A328,PT_DIFFERENTIATION_VTAR_ID,0))</f>
        <v>Тариф на транспортировку сточных вод</v>
      </c>
      <c r="G328" s="2428" t="str">
        <f>INDEX(PT_DIFFERENTIATION_NTAR,MATCH(B328,PT_DIFFERENTIATION_NTAR_ID,0))</f>
        <v/>
      </c>
      <c r="H328" s="1863"/>
      <c r="I328" s="1740"/>
      <c r="J328" s="1774"/>
      <c r="K328" s="1779"/>
      <c r="L328" s="1863" t="s">
        <v>308</v>
      </c>
      <c r="M328" s="342"/>
      <c r="N328" s="335"/>
      <c r="O328" s="1625"/>
      <c r="P328" s="1625"/>
      <c r="AH328" s="1632">
        <v>0</v>
      </c>
    </row>
    <row s="1636" customFormat="1" customHeight="1" ht="18.75" hidden="1">
      <c r="A329" s="1781"/>
      <c r="B329" s="1781"/>
      <c r="C329" s="370" t="s">
        <v>1146</v>
      </c>
      <c r="D329" s="2463"/>
      <c r="E329" s="2205"/>
      <c r="F329" s="2384"/>
      <c r="G329" s="2428"/>
      <c r="H329" s="1501"/>
      <c r="I329" s="652" t="s">
        <v>1145</v>
      </c>
      <c r="J329" s="572"/>
      <c r="K329" s="1501"/>
      <c r="L329" s="215"/>
      <c r="M329" s="342"/>
      <c r="N329" s="335"/>
      <c r="O329" s="1625"/>
      <c r="P329" s="1625"/>
      <c r="AH329" s="1632">
        <v>0</v>
      </c>
    </row>
    <row s="1636" customFormat="1" customHeight="1" ht="0.75" hidden="1">
      <c r="A330" s="1781"/>
      <c r="B330" s="1781"/>
      <c r="C330" s="370" t="s">
        <v>1155</v>
      </c>
      <c r="D330" s="2463"/>
      <c r="E330" s="2205"/>
      <c r="F330" s="2384"/>
      <c r="G330" s="401"/>
      <c r="H330" s="1501"/>
      <c r="I330" s="652"/>
      <c r="J330" s="572"/>
      <c r="K330" s="1501"/>
      <c r="L330" s="215"/>
      <c r="M330" s="342"/>
      <c r="N330" s="335"/>
      <c r="O330" s="1625"/>
      <c r="P330" s="1625"/>
      <c r="AH330" s="1632">
        <v>0</v>
      </c>
    </row>
    <row s="1636" customFormat="1" customHeight="1" ht="18.75" hidden="1">
      <c r="A331" s="1781" t="s">
        <v>277</v>
      </c>
      <c r="B331" s="1781" t="s">
        <v>278</v>
      </c>
      <c r="C331" s="370"/>
      <c r="D331" s="2463"/>
      <c r="E331" s="2205"/>
      <c r="F331" s="2384" t="str">
        <f>INDEX(PT_DIFFERENTIATION_VTAR,MATCH(A331,PT_DIFFERENTIATION_VTAR_ID,0))</f>
        <v>Тариф на подключение (технологическое присоединение) к централизованной системе водоотведения</v>
      </c>
      <c r="G331" s="2428" t="str">
        <f>INDEX(PT_DIFFERENTIATION_NTAR,MATCH(B331,PT_DIFFERENTIATION_NTAR_ID,0))</f>
        <v/>
      </c>
      <c r="H331" s="1863"/>
      <c r="I331" s="1740"/>
      <c r="J331" s="1774"/>
      <c r="K331" s="1779"/>
      <c r="L331" s="1863" t="s">
        <v>308</v>
      </c>
      <c r="M331" s="342"/>
      <c r="N331" s="335"/>
      <c r="O331" s="1625"/>
      <c r="P331" s="1625"/>
      <c r="AH331" s="1632">
        <v>0</v>
      </c>
    </row>
    <row s="1636" customFormat="1" customHeight="1" ht="18.75" hidden="1">
      <c r="A332" s="1781"/>
      <c r="B332" s="1781"/>
      <c r="C332" s="370" t="s">
        <v>1146</v>
      </c>
      <c r="D332" s="2463"/>
      <c r="E332" s="2205"/>
      <c r="F332" s="2384"/>
      <c r="G332" s="2428"/>
      <c r="H332" s="1501"/>
      <c r="I332" s="652" t="s">
        <v>1145</v>
      </c>
      <c r="J332" s="572"/>
      <c r="K332" s="1501"/>
      <c r="L332" s="215"/>
      <c r="M332" s="342"/>
      <c r="N332" s="335"/>
      <c r="O332" s="1625"/>
      <c r="P332" s="1625"/>
      <c r="AH332" s="1632">
        <v>0</v>
      </c>
    </row>
    <row s="1636" customFormat="1" customHeight="1" ht="1.05">
      <c r="A333" s="1781"/>
      <c r="B333" s="1781"/>
      <c r="C333" s="370" t="s">
        <v>1155</v>
      </c>
      <c r="D333" s="2463"/>
      <c r="E333" s="2205"/>
      <c r="F333" s="2384"/>
      <c r="G333" s="401"/>
      <c r="H333" s="1501"/>
      <c r="I333" s="652"/>
      <c r="J333" s="572"/>
      <c r="K333" s="1501"/>
      <c r="L333" s="215"/>
      <c r="M333" s="342"/>
      <c r="N333" s="335"/>
      <c r="O333" s="1625"/>
      <c r="P333" s="1625"/>
      <c r="AH333" s="1632">
        <v>1</v>
      </c>
    </row>
    <row s="1824" customFormat="1" customHeight="1" ht="3">
      <c r="A334" s="1781"/>
      <c r="B334" s="1781"/>
      <c r="C334" s="1782"/>
      <c r="E334" s="403"/>
      <c r="F334" s="403"/>
      <c r="G334" s="403"/>
      <c r="H334" s="403"/>
      <c r="I334" s="403"/>
      <c r="J334" s="403"/>
      <c r="K334" s="403"/>
      <c r="L334" s="403"/>
      <c r="M334" s="403"/>
      <c r="O334" s="197"/>
      <c r="P334" s="197"/>
      <c r="AH334" s="141">
        <v>3</v>
      </c>
    </row>
    <row customHeight="1" ht="26.25">
      <c r="E335" s="203"/>
      <c r="F335" s="2286"/>
      <c r="G335" s="2286"/>
      <c r="H335" s="2286"/>
      <c r="I335" s="2286"/>
      <c r="J335" s="2286"/>
      <c r="K335" s="2286"/>
      <c r="L335" s="2286"/>
      <c r="M335" s="2286"/>
      <c r="AH335" s="375">
        <v>25</v>
      </c>
    </row>
    <row customHeight="1" ht="14.25" hidden="1">
      <c r="A336" s="1780" t="s">
        <v>81</v>
      </c>
      <c r="B336" s="1780">
        <v>0</v>
      </c>
      <c r="C336" s="370">
        <v>0</v>
      </c>
      <c r="D336" s="345">
        <v>3</v>
      </c>
      <c r="E336" s="375">
        <v>6</v>
      </c>
      <c r="F336" s="375">
        <v>46</v>
      </c>
      <c r="G336" s="375">
        <v>35</v>
      </c>
      <c r="H336" s="375">
        <v>3</v>
      </c>
      <c r="I336" s="375">
        <v>11</v>
      </c>
      <c r="J336" s="375">
        <v>11</v>
      </c>
      <c r="K336" s="375">
        <v>35</v>
      </c>
      <c r="L336" s="375">
        <v>35</v>
      </c>
      <c r="M336" s="375">
        <v>84</v>
      </c>
      <c r="N336" s="375">
        <v>10</v>
      </c>
      <c r="O336" s="351">
        <v>10</v>
      </c>
      <c r="P336" s="351">
        <v>10</v>
      </c>
      <c r="Q336" s="375">
        <v>10</v>
      </c>
      <c r="R336" s="375">
        <v>10</v>
      </c>
      <c r="S336" s="375">
        <v>10</v>
      </c>
      <c r="T336" s="375">
        <v>10</v>
      </c>
      <c r="U336" s="375">
        <v>10</v>
      </c>
      <c r="V336" s="375">
        <v>10</v>
      </c>
      <c r="W336" s="375">
        <v>10</v>
      </c>
      <c r="X336" s="375">
        <v>10</v>
      </c>
      <c r="Y336" s="375">
        <v>10</v>
      </c>
      <c r="Z336" s="375">
        <v>10</v>
      </c>
      <c r="AA336" s="375">
        <v>10</v>
      </c>
      <c r="AB336" s="375">
        <v>10</v>
      </c>
      <c r="AC336" s="375">
        <v>10</v>
      </c>
      <c r="AD336" s="375">
        <v>10</v>
      </c>
      <c r="AE336" s="375">
        <v>10</v>
      </c>
      <c r="AF336" s="375">
        <v>10</v>
      </c>
      <c r="AG336" s="375">
        <v>10</v>
      </c>
      <c r="AH336"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1:D333"/>
    <mergeCell ref="E331:E333"/>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29: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6:D138"/>
    <mergeCell ref="E136:E138"/>
    <mergeCell ref="F136:F138"/>
    <mergeCell ref="D139:D141"/>
    <mergeCell ref="E139:E141"/>
    <mergeCell ref="F139:F141"/>
    <mergeCell ref="D129:D132"/>
    <mergeCell ref="E129:E132"/>
    <mergeCell ref="F129: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4"/>
    <mergeCell ref="E191:E194"/>
    <mergeCell ref="F191:F194"/>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5"/>
    <mergeCell ref="D269:D271"/>
    <mergeCell ref="E269:E271"/>
    <mergeCell ref="F269:F271"/>
    <mergeCell ref="D260:D262"/>
    <mergeCell ref="E260:E262"/>
    <mergeCell ref="F260:F262"/>
    <mergeCell ref="D263:D265"/>
    <mergeCell ref="E263:E265"/>
    <mergeCell ref="F263:F265"/>
    <mergeCell ref="D253:D256"/>
    <mergeCell ref="E253:E256"/>
    <mergeCell ref="F253:F256"/>
    <mergeCell ref="D257:D259"/>
    <mergeCell ref="E257:E259"/>
    <mergeCell ref="F257:F259"/>
    <mergeCell ref="G257:G258"/>
    <mergeCell ref="D266:D268"/>
    <mergeCell ref="E266:E268"/>
    <mergeCell ref="F266: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1:F333"/>
    <mergeCell ref="M273:M27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2:D314"/>
    <mergeCell ref="E312:E314"/>
    <mergeCell ref="F312:F314"/>
    <mergeCell ref="D315:D318"/>
    <mergeCell ref="E315:E318"/>
    <mergeCell ref="F315:F318"/>
    <mergeCell ref="D306:D308"/>
    <mergeCell ref="E306:E308"/>
    <mergeCell ref="G331:G332"/>
    <mergeCell ref="G276:G277"/>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09:G310"/>
    <mergeCell ref="G312:G313"/>
    <mergeCell ref="G315:G317"/>
    <mergeCell ref="G303:G304"/>
    <mergeCell ref="G260:G261"/>
    <mergeCell ref="G263:G264"/>
    <mergeCell ref="G266:G267"/>
    <mergeCell ref="G269:G270"/>
    <mergeCell ref="G273:G274"/>
    <mergeCell ref="G279:G280"/>
    <mergeCell ref="G282:G283"/>
    <mergeCell ref="G285:G286"/>
    <mergeCell ref="G288:G289"/>
    <mergeCell ref="G291:G292"/>
    <mergeCell ref="G294:G295"/>
    <mergeCell ref="G300:G301"/>
    <mergeCell ref="G297:G298"/>
    <mergeCell ref="G105:G106"/>
    <mergeCell ref="G108:G109"/>
    <mergeCell ref="G114:G115"/>
    <mergeCell ref="G117:G118"/>
    <mergeCell ref="G232:G233"/>
    <mergeCell ref="G238:G239"/>
    <mergeCell ref="G241:G242"/>
    <mergeCell ref="G244:G245"/>
    <mergeCell ref="G201:G202"/>
    <mergeCell ref="G207:G208"/>
    <mergeCell ref="G211:G212"/>
    <mergeCell ref="G214:G215"/>
    <mergeCell ref="G217:G218"/>
    <mergeCell ref="G167:G168"/>
    <mergeCell ref="G170:G171"/>
    <mergeCell ref="G176:G177"/>
    <mergeCell ref="G220:G221"/>
    <mergeCell ref="G223:G224"/>
    <mergeCell ref="G226:G227"/>
    <mergeCell ref="G182:G183"/>
    <mergeCell ref="G185:G186"/>
    <mergeCell ref="G188:G189"/>
    <mergeCell ref="G191:G193"/>
    <mergeCell ref="G164:G165"/>
  </mergeCells>
  <dataValidations count="4">
    <dataValidation type="decimal" allowBlank="1" showErrorMessage="1" errorTitle="Ошибка" error="Допускается ввод только действительных чисел!" sqref="K211 K214 K217 K220 K223 K226 K229 K232 K238 K241 K244 K247 K250 K253:K254 K257 K260 K263 K266 K10 K87 K142 K139 K136 K133 K129:K130 K126 K123 K120 K117 K114 K108 K105 K102 K99 K96 K93 K90 K149 K145 K152 K155 K158 K161 K164 K167 K170 K176 K179 K182 K185 K188 K195 K198 K201 K204 K207 K191:K192 K269 K273 K276 K279 K282 K285 K288 K291 K294 K300 K303 K306 K309 K312 K315:K316 K319 K322 K325 K328 K331 K5 K111 K173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3:M27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4 I257:J257 I260:J260 I263:J263 I8:J8 I81:J81 I145:J145 I90:J90 I93:J93 I96:J96 I99:J99 I102:J102 I105:J105 I108:J108 I114:J114 I117:J117 I120:J120 I123:J123 I126:J126 I129:J130 I133:J133 I136:J136 I139:J139 I142:J142 I149:J149 I87:J87 I152:J152 I155:J155 I158:J158 I161:J161 I164:J164 I167:J167 I170:J170 I176:J176 I179:J179 I182:J182 I185:J185 I188:J188 I195:J195 I198:J198 I201:J201 I204:J204 I207:J207 I191:J192 I266:J266 I269:J269 I273:J273 I276:J276 I279:J279 I282:J282 I285:J285 I288:J288 I291:J291 I294:J294 I300:J300 I303:J303 I306:J306 I309:J309 I312:J312 I315:J316 I319:J319 I322:J322 I325:J325 I328:J328 I331:J331 I2:J2 I5:J5 I48:J48 I111:J111 I173:J173 I235:J235 I297:J297"/>
  </dataValidations>
  <hyperlinks>
    <hyperlink ref="L85" r:id="rId2" xr:uid="{3EAA22E8-CC2F-8642-55AA-0.0ED56B2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229B7-FB16-5BC7-218A-0.346A574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531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"ДГК" СП "Биробиджанская ТЭЦ"</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87</v>
      </c>
      <c r="E9" s="109" t="s">
        <v>304</v>
      </c>
      <c r="F9" s="109" t="s">
        <v>305</v>
      </c>
      <c r="G9" s="109" t="s">
        <v>392</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t="s">
        <v>1156</v>
      </c>
      <c r="G10" s="214" t="s">
        <v>1157</v>
      </c>
      <c r="H10" s="2170" t="s">
        <v>1158</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1159</v>
      </c>
      <c r="G11" s="214" t="s">
        <v>1157</v>
      </c>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t="s">
        <v>1159</v>
      </c>
      <c r="G12" s="214" t="s">
        <v>1157</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t="s">
        <v>1159</v>
      </c>
      <c r="G13" s="214" t="s">
        <v>1157</v>
      </c>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26c6f1b-2ad6-4985-a197-b2a3496ef3d1" xr:uid="{9073ACAF-C329-93BF-1C18-0.A4F2173E}"/>
    <hyperlink ref="G11" r:id="rId3" tooltip="https://portal.eias.ru/Portal/DownloadPage.aspx?type=12&amp;guid=026c6f1b-2ad6-4985-a197-b2a3496ef3d1" xr:uid="{C73C5372-927F-2902-6EA3-0.B5C44AFD}"/>
    <hyperlink ref="G12" r:id="rId4" tooltip="https://portal.eias.ru/Portal/DownloadPage.aspx?type=12&amp;guid=026c6f1b-2ad6-4985-a197-b2a3496ef3d1" xr:uid="{FB2A837D-DBFA-8DD6-AEDF-0.0F7DDF68}"/>
    <hyperlink ref="G13" r:id="rId5" tooltip="https://portal.eias.ru/Portal/DownloadPage.aspx?type=12&amp;guid=026c6f1b-2ad6-4985-a197-b2a3496ef3d1" xr:uid="{C80E8BB3-AA71-5749-85F2-0.8D8BEA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435A6-A52C-8FBA-41FB-0.B977D8EA}" mc:Ignorable="x14ac xr xr2 xr3">
  <sheetPr>
    <tabColor rgb="FFCCCCFF"/>
  </sheetPr>
  <dimension ref="A1:AR146"/>
  <sheetViews>
    <sheetView showGridLines="0" zoomScale="90" workbookViewId="0">
      <pane xSplit="6" ySplit="12" topLeftCell="L105" activePane="bottomRight" state="frozen"/>
      <selection pane="bottomLeft" activeCell="A13" sqref="A13"/>
      <selection pane="topRight" activeCell="G1" sqref="G1"/>
      <selection pane="bottomRight" activeCell="R144" sqref="R14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 СП "Биробиджанская ТЭЦ"</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120</v>
      </c>
      <c r="F9" s="2104"/>
      <c r="G9" s="2128" t="s">
        <v>104</v>
      </c>
      <c r="H9" s="2128" t="s">
        <v>87</v>
      </c>
      <c r="I9" s="2128"/>
      <c r="J9" s="2128" t="s">
        <v>121</v>
      </c>
      <c r="K9" s="2156" t="s">
        <v>122</v>
      </c>
      <c r="L9" s="2156"/>
      <c r="M9" s="2156"/>
      <c r="N9" s="2156"/>
      <c r="O9" s="2156" t="s">
        <v>123</v>
      </c>
      <c r="P9" s="2156"/>
      <c r="Q9" s="2156"/>
      <c r="R9" s="2156"/>
      <c r="S9" s="2156" t="s">
        <v>124</v>
      </c>
      <c r="T9" s="2156"/>
      <c r="U9" s="2156"/>
      <c r="V9" s="2156"/>
      <c r="W9" s="2128" t="s">
        <v>125</v>
      </c>
      <c r="AR9" s="105">
        <v>27</v>
      </c>
    </row>
    <row customHeight="1" ht="31.5">
      <c r="D10" s="2128"/>
      <c r="E10" s="1285" t="s">
        <v>88</v>
      </c>
      <c r="F10" s="1285" t="s">
        <v>126</v>
      </c>
      <c r="G10" s="2128"/>
      <c r="H10" s="2128"/>
      <c r="I10" s="2128"/>
      <c r="J10" s="2128"/>
      <c r="K10" s="111" t="s">
        <v>107</v>
      </c>
      <c r="L10" s="2128" t="s">
        <v>87</v>
      </c>
      <c r="M10" s="2128"/>
      <c r="N10" s="111" t="s">
        <v>127</v>
      </c>
      <c r="O10" s="111" t="s">
        <v>107</v>
      </c>
      <c r="P10" s="2128" t="s">
        <v>87</v>
      </c>
      <c r="Q10" s="2128"/>
      <c r="R10" s="111" t="s">
        <v>127</v>
      </c>
      <c r="S10" s="284" t="s">
        <v>107</v>
      </c>
      <c r="T10" s="2128" t="s">
        <v>87</v>
      </c>
      <c r="U10" s="2128"/>
      <c r="V10" s="284" t="s">
        <v>88</v>
      </c>
      <c r="W10" s="2128"/>
      <c r="Z10" s="1260" t="s">
        <v>128</v>
      </c>
      <c r="AA10" s="1260" t="s">
        <v>129</v>
      </c>
      <c r="AB10" s="1260" t="s">
        <v>130</v>
      </c>
      <c r="AC10" s="1260" t="s">
        <v>131</v>
      </c>
      <c r="AD10" s="1260" t="s">
        <v>132</v>
      </c>
      <c r="AE10" s="1260" t="s">
        <v>133</v>
      </c>
      <c r="AF10" s="1260" t="s">
        <v>134</v>
      </c>
      <c r="AG10" s="1260" t="s">
        <v>135</v>
      </c>
      <c r="AH10" s="1260" t="s">
        <v>136</v>
      </c>
      <c r="AI10" s="1260" t="s">
        <v>137</v>
      </c>
      <c r="AJ10" s="1260" t="s">
        <v>138</v>
      </c>
      <c r="AK10" s="1260" t="s">
        <v>139</v>
      </c>
      <c r="AL10" s="1260" t="s">
        <v>140</v>
      </c>
      <c r="AM10" s="1260" t="s">
        <v>141</v>
      </c>
      <c r="AN10" s="1260" t="s">
        <v>142</v>
      </c>
      <c r="AO10" s="1260" t="s">
        <v>143</v>
      </c>
      <c r="AP10" s="1260" t="s">
        <v>144</v>
      </c>
      <c r="AQ10" s="1260" t="s">
        <v>145</v>
      </c>
      <c r="AR10" s="105">
        <v>30</v>
      </c>
    </row>
    <row s="1625" customFormat="1" customHeight="1" ht="12" hidden="1">
      <c r="D11" s="1250" t="s">
        <v>108</v>
      </c>
      <c r="E11" s="1250" t="s">
        <v>109</v>
      </c>
      <c r="F11" s="1250"/>
      <c r="G11" s="1250" t="s">
        <v>89</v>
      </c>
      <c r="H11" s="2157" t="s">
        <v>110</v>
      </c>
      <c r="I11" s="2157"/>
      <c r="J11" s="1250" t="s">
        <v>91</v>
      </c>
      <c r="K11" s="1250" t="s">
        <v>92</v>
      </c>
      <c r="L11" s="2157" t="s">
        <v>98</v>
      </c>
      <c r="M11" s="2157"/>
      <c r="N11" s="1250" t="s">
        <v>146</v>
      </c>
      <c r="O11" s="1250" t="s">
        <v>147</v>
      </c>
      <c r="P11" s="2157" t="s">
        <v>148</v>
      </c>
      <c r="Q11" s="2157"/>
      <c r="R11" s="1250" t="s">
        <v>149</v>
      </c>
      <c r="S11" s="1250" t="s">
        <v>148</v>
      </c>
      <c r="T11" s="2157" t="s">
        <v>149</v>
      </c>
      <c r="U11" s="2157"/>
      <c r="V11" s="1250" t="s">
        <v>150</v>
      </c>
      <c r="W11" s="1250" t="s">
        <v>151</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152</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153</v>
      </c>
      <c r="AD13" s="1268" t="s">
        <v>154</v>
      </c>
      <c r="AE13" s="1268" t="s">
        <v>155</v>
      </c>
      <c r="AF13" s="1268" t="s">
        <v>156</v>
      </c>
      <c r="AG13" s="1268" t="s">
        <v>157</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158</v>
      </c>
      <c r="AD18" s="1268" t="s">
        <v>159</v>
      </c>
      <c r="AE18" s="1268" t="s">
        <v>160</v>
      </c>
      <c r="AF18" s="1268" t="s">
        <v>161</v>
      </c>
      <c r="AG18" s="1268" t="s">
        <v>162</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163</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158</v>
      </c>
      <c r="AD23" s="1268" t="s">
        <v>159</v>
      </c>
      <c r="AE23" s="1268" t="s">
        <v>160</v>
      </c>
      <c r="AF23" s="1268" t="s">
        <v>161</v>
      </c>
      <c r="AG23" s="1268" t="s">
        <v>162</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164</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165</v>
      </c>
      <c r="AD28" s="1268" t="s">
        <v>166</v>
      </c>
      <c r="AE28" s="1268" t="s">
        <v>167</v>
      </c>
      <c r="AF28" s="1268" t="s">
        <v>168</v>
      </c>
      <c r="AG28" s="1268" t="s">
        <v>169</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170</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171</v>
      </c>
      <c r="AD33" s="1268" t="s">
        <v>172</v>
      </c>
      <c r="AE33" s="1268" t="s">
        <v>173</v>
      </c>
      <c r="AF33" s="1268" t="s">
        <v>174</v>
      </c>
      <c r="AG33" s="1268" t="s">
        <v>175</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176</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177</v>
      </c>
      <c r="AD38" s="1268" t="s">
        <v>178</v>
      </c>
      <c r="AE38" s="1268" t="s">
        <v>179</v>
      </c>
      <c r="AF38" s="1268" t="s">
        <v>180</v>
      </c>
      <c r="AG38" s="1268" t="s">
        <v>181</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182</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183</v>
      </c>
      <c r="AD43" s="1268" t="s">
        <v>184</v>
      </c>
      <c r="AE43" s="1268" t="s">
        <v>185</v>
      </c>
      <c r="AF43" s="1268" t="s">
        <v>186</v>
      </c>
      <c r="AG43" s="1268" t="s">
        <v>187</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188</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189</v>
      </c>
      <c r="AD48" s="1268" t="s">
        <v>190</v>
      </c>
      <c r="AE48" s="1268" t="s">
        <v>191</v>
      </c>
      <c r="AF48" s="1268" t="s">
        <v>192</v>
      </c>
      <c r="AG48" s="1268" t="s">
        <v>193</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194</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195</v>
      </c>
      <c r="AD53" s="1268" t="s">
        <v>196</v>
      </c>
      <c r="AE53" s="1268" t="s">
        <v>197</v>
      </c>
      <c r="AF53" s="1268" t="s">
        <v>198</v>
      </c>
      <c r="AG53" s="1268" t="s">
        <v>199</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200</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201</v>
      </c>
      <c r="AD58" s="1268" t="s">
        <v>202</v>
      </c>
      <c r="AE58" s="1268" t="s">
        <v>203</v>
      </c>
      <c r="AF58" s="1268" t="s">
        <v>204</v>
      </c>
      <c r="AG58" s="1268" t="s">
        <v>205</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206</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207</v>
      </c>
      <c r="AD63" s="1268" t="s">
        <v>208</v>
      </c>
      <c r="AE63" s="1268" t="s">
        <v>209</v>
      </c>
      <c r="AF63" s="1268" t="s">
        <v>210</v>
      </c>
      <c r="AG63" s="1268" t="s">
        <v>211</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212</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213</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214</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215</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216</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217</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218</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219</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220</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221</v>
      </c>
      <c r="AD79" s="1268" t="s">
        <v>222</v>
      </c>
      <c r="AE79" s="1268" t="s">
        <v>223</v>
      </c>
      <c r="AF79" s="1268" t="s">
        <v>224</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225</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226</v>
      </c>
      <c r="AD84" s="1268" t="s">
        <v>227</v>
      </c>
      <c r="AE84" s="1268" t="s">
        <v>228</v>
      </c>
      <c r="AF84" s="1268" t="s">
        <v>229</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230</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231</v>
      </c>
      <c r="AD89" s="1268" t="s">
        <v>232</v>
      </c>
      <c r="AE89" s="1268" t="s">
        <v>233</v>
      </c>
      <c r="AF89" s="1268" t="s">
        <v>234</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235</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236</v>
      </c>
      <c r="AD94" s="1268" t="s">
        <v>237</v>
      </c>
      <c r="AE94" s="1268" t="s">
        <v>238</v>
      </c>
      <c r="AF94" s="1268" t="s">
        <v>239</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240</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241</v>
      </c>
      <c r="AD99" s="1268" t="s">
        <v>242</v>
      </c>
      <c r="AE99" s="1268" t="s">
        <v>243</v>
      </c>
      <c r="AF99" s="1268" t="s">
        <v>244</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245</v>
      </c>
      <c r="F105" s="2146" t="s">
        <v>65</v>
      </c>
      <c r="G105" s="2631" t="str">
        <f>INDEX(VD_NAME_LIST,MATCH("4189702",VD_ID_LIST,0))</f>
        <v>Горячее водоснабжение</v>
      </c>
      <c r="H105" s="2554"/>
      <c r="I105" s="2554">
        <v>1</v>
      </c>
      <c r="J105" s="2502" t="s">
        <v>246</v>
      </c>
      <c r="K105" s="2186" t="s">
        <v>19</v>
      </c>
      <c r="L105" s="2109"/>
      <c r="M105" s="2109" t="s">
        <v>108</v>
      </c>
      <c r="N105" s="439" t="s">
        <v>28</v>
      </c>
      <c r="O105" s="2186" t="s">
        <v>65</v>
      </c>
      <c r="P105" s="2109"/>
      <c r="Q105" s="2109" t="s">
        <v>108</v>
      </c>
      <c r="R105" s="2740" t="s">
        <v>247</v>
      </c>
      <c r="S105" s="2407" t="s">
        <v>19</v>
      </c>
      <c r="T105" s="2407"/>
      <c r="U105" s="2407" t="s">
        <v>108</v>
      </c>
      <c r="V105" s="1435"/>
      <c r="W105" s="2502"/>
      <c r="Y105" s="1268"/>
      <c r="Z105" s="1268"/>
      <c r="AA105" s="1268"/>
      <c r="AB105" s="1268" t="s">
        <v>248</v>
      </c>
      <c r="AC105" s="1268" t="s">
        <v>249</v>
      </c>
      <c r="AD105" s="1268" t="s">
        <v>250</v>
      </c>
      <c r="AE105" s="1268" t="s">
        <v>251</v>
      </c>
      <c r="AF105" s="1268" t="s">
        <v>252</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v>
      </c>
      <c r="AK105" s="1268" t="str">
        <f>IF($K$105="нет","без дифференциации",IF($N$105=0,"",$N$105))</f>
        <v>без дифференциации</v>
      </c>
      <c r="AL105" s="1268" t="str">
        <f>IF($O$105="нет","без дифференциации",IF($R$105=0,"",$R$105))</f>
        <v>Биробиджанская ТЭЦ</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1"/>
      <c r="H106" s="2554"/>
      <c r="I106" s="2554"/>
      <c r="J106" s="2502"/>
      <c r="K106" s="2187"/>
      <c r="L106" s="2109"/>
      <c r="M106" s="2109"/>
      <c r="N106" s="439" t="s">
        <v>28</v>
      </c>
      <c r="O106" s="2187"/>
      <c r="P106" s="2109"/>
      <c r="Q106" s="2109"/>
      <c r="R106" s="2740"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1"/>
      <c r="H107" s="2504"/>
      <c r="I107" s="2504"/>
      <c r="J107" s="2534"/>
      <c r="K107" s="2187"/>
      <c r="L107" s="2504"/>
      <c r="M107" s="2504"/>
      <c r="N107" s="2632" t="s">
        <v>28</v>
      </c>
      <c r="O107" s="2113"/>
      <c r="P107" s="2633"/>
      <c r="Q107" s="2634"/>
      <c r="R107" s="2635" t="s">
        <v>253</v>
      </c>
      <c r="S107" s="2636"/>
      <c r="T107" s="2637"/>
      <c r="U107" s="2638"/>
      <c r="V107" s="2639"/>
      <c r="W107" s="2640"/>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1"/>
      <c r="H108" s="2504"/>
      <c r="I108" s="2504"/>
      <c r="J108" s="2534"/>
      <c r="K108" s="2113"/>
      <c r="L108" s="2641"/>
      <c r="M108" s="2642"/>
      <c r="N108" s="2643" t="s">
        <v>254</v>
      </c>
      <c r="O108" s="2644"/>
      <c r="P108" s="2645"/>
      <c r="Q108" s="2646"/>
      <c r="R108" s="2647"/>
      <c r="S108" s="2648"/>
      <c r="T108" s="2649"/>
      <c r="U108" s="2650"/>
      <c r="V108" s="2651"/>
      <c r="W108" s="2652"/>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53"/>
      <c r="H109" s="2654"/>
      <c r="I109" s="2655"/>
      <c r="J109" s="2656" t="s">
        <v>255</v>
      </c>
      <c r="K109" s="2657"/>
      <c r="L109" s="2658"/>
      <c r="M109" s="2659"/>
      <c r="N109" s="2660"/>
      <c r="O109" s="2661"/>
      <c r="P109" s="2662"/>
      <c r="Q109" s="2663"/>
      <c r="R109" s="2664"/>
      <c r="S109" s="2665"/>
      <c r="T109" s="2666"/>
      <c r="U109" s="2667"/>
      <c r="V109" s="2668"/>
      <c r="W109" s="2669"/>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98FC7-E131-3C2D-0E7F-0.7A172C2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1160</v>
      </c>
      <c r="E5" s="2238"/>
      <c r="F5" s="2238"/>
      <c r="G5" s="2238"/>
      <c r="H5" s="2238"/>
      <c r="I5" s="2238"/>
      <c r="J5" s="2238"/>
      <c r="V5" s="506">
        <v>63</v>
      </c>
    </row>
    <row customHeight="1" ht="15.75">
      <c r="C6" s="177"/>
      <c r="D6" s="2177" t="str">
        <f>IF(org=0,"Не определено",org)</f>
        <v>АО "ДГК" СП "Биробиджанская ТЭЦ"</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f>IF(I8="","",INDEX(DIFFERENTIATION_UNMERGE_VD,MATCH(I8,DIFFERENTIATION_ID_DIFF,0)))</f>
        <v>0</v>
      </c>
      <c r="J9" s="2397"/>
      <c r="K9" s="2176" t="s">
        <v>303</v>
      </c>
      <c r="V9" s="506">
        <v>15</v>
      </c>
    </row>
    <row s="1636" customFormat="1" customHeight="1" ht="15.75">
      <c r="A10" s="760"/>
      <c r="C10" s="177"/>
      <c r="D10" s="712"/>
      <c r="E10" s="2368" t="s">
        <v>565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302</v>
      </c>
      <c r="E12" s="2371"/>
      <c r="F12" s="2371"/>
      <c r="G12" s="888"/>
      <c r="H12" s="888"/>
      <c r="I12" s="888"/>
      <c r="J12" s="888"/>
      <c r="K12" s="2200"/>
      <c r="U12" s="676"/>
      <c r="V12" s="759">
        <v>15</v>
      </c>
    </row>
    <row customHeight="1" ht="35.699999999999996">
      <c r="C13" s="177"/>
      <c r="D13" s="806" t="s">
        <v>87</v>
      </c>
      <c r="E13" s="808" t="s">
        <v>304</v>
      </c>
      <c r="F13" s="808" t="s">
        <v>567</v>
      </c>
      <c r="G13" s="809" t="s">
        <v>305</v>
      </c>
      <c r="H13" s="808" t="s">
        <v>392</v>
      </c>
      <c r="I13" s="809" t="s">
        <v>305</v>
      </c>
      <c r="J13" s="808" t="s">
        <v>392</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1161</v>
      </c>
      <c r="F17" s="522" t="s">
        <v>308</v>
      </c>
      <c r="G17" s="679"/>
      <c r="H17" s="679"/>
      <c r="I17" s="679"/>
      <c r="J17" s="679"/>
      <c r="K17" s="290" t="s">
        <v>1162</v>
      </c>
      <c r="V17" s="506">
        <v>0</v>
      </c>
    </row>
    <row customHeight="1" ht="48.29999999999999">
      <c r="A18" s="506"/>
      <c r="C18" s="527"/>
      <c r="D18" s="522">
        <v>3</v>
      </c>
      <c r="E18" s="280" t="s">
        <v>815</v>
      </c>
      <c r="F18" s="522" t="s">
        <v>308</v>
      </c>
      <c r="G18" s="810" t="s">
        <v>308</v>
      </c>
      <c r="H18" s="811" t="s">
        <v>308</v>
      </c>
      <c r="I18" s="522" t="s">
        <v>308</v>
      </c>
      <c r="J18" s="579" t="s">
        <v>308</v>
      </c>
      <c r="K18" s="290" t="s">
        <v>1163</v>
      </c>
      <c r="V18" s="506">
        <v>46</v>
      </c>
    </row>
    <row customHeight="1" ht="35.699999999999996">
      <c r="A19" s="506"/>
      <c r="C19" s="527"/>
      <c r="D19" s="540" t="s">
        <v>326</v>
      </c>
      <c r="E19" s="560" t="s">
        <v>817</v>
      </c>
      <c r="F19" s="522" t="s">
        <v>818</v>
      </c>
      <c r="G19" s="818"/>
      <c r="H19" s="107"/>
      <c r="I19" s="818"/>
      <c r="J19" s="819"/>
      <c r="K19" s="680"/>
      <c r="V19" s="506">
        <v>34</v>
      </c>
    </row>
    <row customHeight="1" ht="35.699999999999996">
      <c r="A20" s="506"/>
      <c r="C20" s="527"/>
      <c r="D20" s="1891" t="s">
        <v>334</v>
      </c>
      <c r="E20" s="560" t="s">
        <v>819</v>
      </c>
      <c r="F20" s="522" t="s">
        <v>820</v>
      </c>
      <c r="G20" s="818"/>
      <c r="H20" s="107"/>
      <c r="I20" s="818"/>
      <c r="J20" s="107"/>
      <c r="K20" s="680"/>
      <c r="V20" s="506">
        <v>34</v>
      </c>
    </row>
    <row customHeight="1" ht="48.29999999999999">
      <c r="A21" s="506"/>
      <c r="C21" s="527"/>
      <c r="D21" s="1891" t="s">
        <v>336</v>
      </c>
      <c r="E21" s="560" t="s">
        <v>821</v>
      </c>
      <c r="F21" s="522" t="s">
        <v>572</v>
      </c>
      <c r="G21" s="681"/>
      <c r="H21" s="107"/>
      <c r="I21" s="681"/>
      <c r="J21" s="107"/>
      <c r="K21" s="680"/>
      <c r="V21" s="506">
        <v>46</v>
      </c>
    </row>
    <row customHeight="1" ht="67.5" hidden="1">
      <c r="A22" s="506"/>
      <c r="C22" s="527"/>
      <c r="D22" s="522">
        <v>5</v>
      </c>
      <c r="E22" s="280" t="s">
        <v>1164</v>
      </c>
      <c r="F22" s="522" t="s">
        <v>559</v>
      </c>
      <c r="G22" s="682"/>
      <c r="H22" s="683"/>
      <c r="I22" s="682"/>
      <c r="J22" s="683"/>
      <c r="K22" s="290" t="s">
        <v>1165</v>
      </c>
      <c r="V22" s="506">
        <v>0</v>
      </c>
    </row>
    <row customHeight="1" ht="33.75" hidden="1">
      <c r="C23" s="452"/>
      <c r="D23" s="522">
        <v>6</v>
      </c>
      <c r="E23" s="280" t="s">
        <v>1166</v>
      </c>
      <c r="F23" s="522" t="s">
        <v>1167</v>
      </c>
      <c r="G23" s="682"/>
      <c r="H23" s="682"/>
      <c r="I23" s="682"/>
      <c r="J23" s="682"/>
      <c r="K23" s="290" t="s">
        <v>1168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9FFBDA1-448D-B045-21A5-0.C5E8DE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808</v>
      </c>
      <c r="BI1" s="1071"/>
      <c r="BJ1" s="1072" t="s">
        <v>1209</v>
      </c>
      <c r="BK1" s="1071"/>
      <c r="BL1" s="1073" t="s">
        <v>907</v>
      </c>
      <c r="BM1" s="1071"/>
      <c r="BN1" s="1074" t="s">
        <v>1210</v>
      </c>
      <c r="BS1" s="1428"/>
    </row>
    <row customHeight="1" ht="11.25">
      <c r="A2" s="1075" t="s">
        <v>1211</v>
      </c>
      <c r="B2" s="1076">
        <v>2000</v>
      </c>
      <c r="C2" s="1076">
        <v>2022</v>
      </c>
      <c r="D2" s="1076" t="s">
        <v>65</v>
      </c>
      <c r="E2" s="1077" t="s">
        <v>1212</v>
      </c>
      <c r="F2" s="1077" t="s">
        <v>1213</v>
      </c>
      <c r="G2" s="1077" t="s">
        <v>1214</v>
      </c>
      <c r="H2" s="1078" t="s">
        <v>54</v>
      </c>
      <c r="I2" s="1077" t="s">
        <v>108</v>
      </c>
      <c r="J2" s="1077" t="s">
        <v>1215</v>
      </c>
      <c r="K2" s="1079" t="s">
        <v>1216</v>
      </c>
      <c r="L2" s="1080"/>
      <c r="M2" s="1079">
        <v>1</v>
      </c>
      <c r="N2" s="1163" t="s">
        <v>1217</v>
      </c>
      <c r="O2" s="1078" t="s">
        <v>1218</v>
      </c>
      <c r="P2" s="1081" t="s">
        <v>37</v>
      </c>
      <c r="Q2" s="1082" t="s">
        <v>543</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1233</v>
      </c>
      <c r="BB2" s="1121" t="s">
        <v>1234</v>
      </c>
      <c r="BC2" s="1121" t="s">
        <v>1235</v>
      </c>
      <c r="BE2" s="1121">
        <v>2000</v>
      </c>
      <c r="BF2" s="1121" t="s">
        <v>1236</v>
      </c>
    </row>
    <row customHeight="1" ht="11.25">
      <c r="A3" s="1075" t="s">
        <v>1237</v>
      </c>
      <c r="B3" s="1076">
        <v>2001</v>
      </c>
      <c r="C3" s="1076">
        <v>2023</v>
      </c>
      <c r="D3" s="1076" t="s">
        <v>19</v>
      </c>
      <c r="E3" s="1077" t="s">
        <v>1238</v>
      </c>
      <c r="F3" s="1077" t="s">
        <v>1239</v>
      </c>
      <c r="G3" s="1077" t="s">
        <v>1240</v>
      </c>
      <c r="H3" s="1078" t="s">
        <v>1241</v>
      </c>
      <c r="I3" s="1077" t="s">
        <v>109</v>
      </c>
      <c r="J3" s="1077" t="s">
        <v>557</v>
      </c>
      <c r="K3" s="1079" t="s">
        <v>1151</v>
      </c>
      <c r="L3" s="1080">
        <f>_xlfn.IFERROR(MATCH(K3,OFFER_METHOD,0),0)</f>
        <v>43</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1235</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89</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90</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164</v>
      </c>
      <c r="Y5" s="1076" t="s">
        <v>1317</v>
      </c>
      <c r="Z5" s="1092">
        <v>1</v>
      </c>
      <c r="AF5" s="1078" t="s">
        <v>1318</v>
      </c>
      <c r="AH5" s="1077" t="s">
        <v>1319</v>
      </c>
      <c r="AK5" s="1077" t="s">
        <v>1320</v>
      </c>
      <c r="AM5" s="1077" t="s">
        <v>1321</v>
      </c>
      <c r="AP5" s="1088" t="s">
        <v>164</v>
      </c>
      <c r="AQ5" s="1089" t="s">
        <v>164</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225</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110</v>
      </c>
      <c r="J6" s="1068" t="s">
        <v>1335</v>
      </c>
      <c r="L6" s="1080">
        <f>SUM(kind_of_control_method_filter)</f>
        <v>43</v>
      </c>
      <c r="N6" s="1093" t="s">
        <v>1336</v>
      </c>
      <c r="O6" s="1077" t="s">
        <v>1337</v>
      </c>
      <c r="R6" s="144" t="s">
        <v>543</v>
      </c>
      <c r="T6" s="1078" t="s">
        <v>1338</v>
      </c>
      <c r="U6" s="1080" t="s">
        <v>1318</v>
      </c>
      <c r="V6" s="1084">
        <v>5</v>
      </c>
      <c r="W6" s="1085"/>
      <c r="X6" s="1076" t="s">
        <v>170</v>
      </c>
      <c r="Y6" s="1076" t="s">
        <v>1339</v>
      </c>
      <c r="Z6" s="1092"/>
      <c r="AA6" s="1095"/>
      <c r="AH6" s="1077" t="s">
        <v>1340</v>
      </c>
      <c r="AK6" s="1077" t="s">
        <v>1341</v>
      </c>
      <c r="AM6" s="1077" t="s">
        <v>1342</v>
      </c>
      <c r="AP6" s="1088" t="s">
        <v>170</v>
      </c>
      <c r="AQ6" s="1089" t="s">
        <v>170</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230</v>
      </c>
      <c r="BV6" s="1071"/>
      <c r="BW6" s="1696">
        <v>4213768</v>
      </c>
      <c r="BX6" s="1694" t="s">
        <v>256</v>
      </c>
      <c r="BZ6" s="1282">
        <v>64237510</v>
      </c>
      <c r="CA6" s="1069" t="s">
        <v>1350</v>
      </c>
    </row>
    <row customHeight="1" ht="11.25">
      <c r="A7" s="1075" t="s">
        <v>1351</v>
      </c>
      <c r="B7" s="1076">
        <v>2005</v>
      </c>
      <c r="E7" s="1077" t="s">
        <v>1352</v>
      </c>
      <c r="F7" s="1094"/>
      <c r="H7" s="1078" t="s">
        <v>1353</v>
      </c>
      <c r="I7" s="1077" t="s">
        <v>91</v>
      </c>
      <c r="J7" s="1077" t="s">
        <v>1354</v>
      </c>
      <c r="N7" s="1097" t="s">
        <v>1355</v>
      </c>
      <c r="O7" s="1077" t="s">
        <v>1356</v>
      </c>
      <c r="U7" s="1080" t="s">
        <v>19</v>
      </c>
      <c r="V7" s="371" t="s">
        <v>91</v>
      </c>
      <c r="W7" s="1085"/>
      <c r="X7" s="1076" t="s">
        <v>176</v>
      </c>
      <c r="Y7" s="1076" t="s">
        <v>1317</v>
      </c>
      <c r="Z7" s="1092"/>
      <c r="AA7" s="1095"/>
      <c r="AH7" s="1077" t="s">
        <v>1357</v>
      </c>
      <c r="AK7" s="1077" t="s">
        <v>1358</v>
      </c>
      <c r="AM7" s="1077" t="s">
        <v>1359</v>
      </c>
      <c r="AP7" s="1088" t="s">
        <v>176</v>
      </c>
      <c r="AQ7" s="1089" t="s">
        <v>176</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235</v>
      </c>
      <c r="BV7" s="1071"/>
      <c r="BW7" s="1696">
        <v>4213769</v>
      </c>
      <c r="BX7" s="1694" t="s">
        <v>1367</v>
      </c>
      <c r="BZ7" s="1282">
        <v>64237511</v>
      </c>
      <c r="CA7" s="1069" t="s">
        <v>271</v>
      </c>
    </row>
    <row customHeight="1" ht="11.25">
      <c r="A8" s="1075" t="s">
        <v>1368</v>
      </c>
      <c r="B8" s="1076">
        <v>2006</v>
      </c>
      <c r="E8" s="1077" t="s">
        <v>1369</v>
      </c>
      <c r="F8" s="1094"/>
      <c r="H8" s="1078" t="s">
        <v>1370</v>
      </c>
      <c r="I8" s="1077" t="s">
        <v>92</v>
      </c>
      <c r="J8" s="1077" t="s">
        <v>1371</v>
      </c>
      <c r="N8" s="1164" t="s">
        <v>1372</v>
      </c>
      <c r="O8" s="1077" t="s">
        <v>1373</v>
      </c>
      <c r="V8" s="371" t="s">
        <v>92</v>
      </c>
      <c r="W8" s="1085"/>
      <c r="X8" s="1076" t="s">
        <v>182</v>
      </c>
      <c r="Y8" s="1076" t="s">
        <v>1317</v>
      </c>
      <c r="Z8" s="1092"/>
      <c r="AA8" s="1095"/>
      <c r="AK8" s="1077" t="s">
        <v>1374</v>
      </c>
      <c r="AP8" s="1088" t="s">
        <v>182</v>
      </c>
      <c r="AQ8" s="1089" t="s">
        <v>182</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164</v>
      </c>
      <c r="BS8" s="1430"/>
      <c r="BT8" s="1282">
        <v>64236874</v>
      </c>
      <c r="BU8" s="1296" t="s">
        <v>1383</v>
      </c>
      <c r="BV8" s="1071"/>
      <c r="BW8" s="1696">
        <v>4213770</v>
      </c>
      <c r="BX8" s="1697" t="s">
        <v>1384</v>
      </c>
      <c r="BZ8" s="1282">
        <v>64237512</v>
      </c>
      <c r="CA8" s="1069" t="s">
        <v>266</v>
      </c>
    </row>
    <row customHeight="1" ht="11.25">
      <c r="A9" s="1075" t="s">
        <v>1385</v>
      </c>
      <c r="B9" s="1076">
        <v>2007</v>
      </c>
      <c r="E9" s="1077" t="s">
        <v>1386</v>
      </c>
      <c r="F9" s="1094"/>
      <c r="G9" s="1068" t="s">
        <v>1387</v>
      </c>
      <c r="H9" s="1068" t="s">
        <v>1388</v>
      </c>
      <c r="I9" s="1077" t="s">
        <v>98</v>
      </c>
      <c r="O9" s="1077" t="s">
        <v>1389</v>
      </c>
      <c r="V9" s="371" t="s">
        <v>98</v>
      </c>
      <c r="W9" s="1085"/>
      <c r="X9" s="1076" t="s">
        <v>188</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170</v>
      </c>
      <c r="BS9" s="1430"/>
      <c r="BT9" s="1282">
        <v>64236875</v>
      </c>
      <c r="BU9" s="1069" t="s">
        <v>240</v>
      </c>
      <c r="BV9" s="1071"/>
      <c r="BW9" s="1691"/>
      <c r="BX9" s="1691"/>
    </row>
    <row customHeight="1" ht="11.25">
      <c r="A10" s="1075" t="s">
        <v>1399</v>
      </c>
      <c r="B10" s="1076">
        <v>2008</v>
      </c>
      <c r="E10" s="1077" t="s">
        <v>1400</v>
      </c>
      <c r="F10" s="1094"/>
      <c r="G10" s="1077" t="s">
        <v>1401</v>
      </c>
      <c r="H10" s="1077" t="s">
        <v>1402</v>
      </c>
      <c r="I10" s="1077" t="s">
        <v>146</v>
      </c>
      <c r="J10" s="1068" t="s">
        <v>1403</v>
      </c>
      <c r="K10" s="1068" t="s">
        <v>1404</v>
      </c>
      <c r="O10" s="1077" t="s">
        <v>1405</v>
      </c>
      <c r="V10" s="372" t="s">
        <v>146</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176</v>
      </c>
      <c r="BS10" s="1430"/>
      <c r="BT10" s="1282">
        <v>64236876</v>
      </c>
      <c r="BU10" s="1069" t="s">
        <v>220</v>
      </c>
      <c r="BV10" s="1071"/>
      <c r="BW10" s="1691"/>
      <c r="BX10" s="1691"/>
    </row>
    <row customHeight="1" ht="11.25">
      <c r="A11" s="1075" t="s">
        <v>1415</v>
      </c>
      <c r="B11" s="1076">
        <v>2009</v>
      </c>
      <c r="E11" s="1077" t="s">
        <v>1416</v>
      </c>
      <c r="F11" s="1094"/>
      <c r="G11" s="1077" t="s">
        <v>1417</v>
      </c>
      <c r="H11" s="1077" t="s">
        <v>1418</v>
      </c>
      <c r="I11" s="1077" t="s">
        <v>147</v>
      </c>
      <c r="J11" s="1078" t="s">
        <v>1419</v>
      </c>
      <c r="K11" s="1100" t="s">
        <v>1420</v>
      </c>
      <c r="O11" s="1078" t="s">
        <v>1421</v>
      </c>
      <c r="V11" s="371" t="s">
        <v>147</v>
      </c>
      <c r="W11" s="276"/>
      <c r="X11" s="1085" t="s">
        <v>1391</v>
      </c>
      <c r="Y11" s="1076" t="s">
        <v>1422</v>
      </c>
      <c r="Z11" s="1092"/>
      <c r="AP11" s="1088" t="s">
        <v>188</v>
      </c>
      <c r="AQ11" s="1090" t="s">
        <v>188</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182</v>
      </c>
      <c r="BS11" s="1430"/>
      <c r="BW11" s="1691"/>
      <c r="BX11" s="1691"/>
    </row>
    <row customHeight="1" ht="11.25">
      <c r="A12" s="1075" t="s">
        <v>1429</v>
      </c>
      <c r="B12" s="1076">
        <v>2010</v>
      </c>
      <c r="E12" s="1077" t="s">
        <v>1430</v>
      </c>
      <c r="F12" s="1094"/>
      <c r="G12" s="1077" t="s">
        <v>1418</v>
      </c>
      <c r="I12" s="1077" t="s">
        <v>148</v>
      </c>
      <c r="J12" s="1078" t="s">
        <v>1431</v>
      </c>
      <c r="K12" s="1100" t="s">
        <v>1432</v>
      </c>
      <c r="O12" s="1078" t="s">
        <v>543</v>
      </c>
      <c r="V12" s="371" t="s">
        <v>148</v>
      </c>
      <c r="W12" s="1090"/>
      <c r="X12" s="1085" t="s">
        <v>1433</v>
      </c>
      <c r="Y12" s="1076" t="s">
        <v>1224</v>
      </c>
      <c r="AP12" s="1088"/>
      <c r="AW12" s="1121" t="s">
        <v>147</v>
      </c>
      <c r="AX12" s="1121" t="s">
        <v>147</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149</v>
      </c>
      <c r="K13" s="1100" t="s">
        <v>1390</v>
      </c>
      <c r="V13" s="371" t="s">
        <v>149</v>
      </c>
      <c r="W13" s="1090"/>
      <c r="X13" s="1090"/>
      <c r="Y13" s="1090"/>
      <c r="AW13" s="1121" t="s">
        <v>148</v>
      </c>
      <c r="AX13" s="1121" t="s">
        <v>148</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150</v>
      </c>
      <c r="J14" s="1068" t="s">
        <v>1448</v>
      </c>
      <c r="N14" s="1068" t="s">
        <v>1449</v>
      </c>
      <c r="V14" s="1084">
        <v>13</v>
      </c>
      <c r="W14" s="1085"/>
      <c r="X14" s="1085" t="s">
        <v>1257</v>
      </c>
      <c r="Y14" s="1076" t="s">
        <v>1224</v>
      </c>
      <c r="AW14" s="1121" t="s">
        <v>149</v>
      </c>
      <c r="AX14" s="1121" t="s">
        <v>149</v>
      </c>
      <c r="AZ14" s="1068" t="s">
        <v>1450</v>
      </c>
      <c r="BB14" s="1121" t="s">
        <v>1451</v>
      </c>
      <c r="BC14" s="1121" t="s">
        <v>1443</v>
      </c>
      <c r="BE14" s="1121">
        <v>2012</v>
      </c>
      <c r="BH14" s="1069" t="s">
        <v>1366</v>
      </c>
      <c r="BJ14" s="1218" t="s">
        <v>1452</v>
      </c>
      <c r="BL14" s="1218" t="s">
        <v>1452</v>
      </c>
      <c r="BN14" s="1069" t="s">
        <v>1453</v>
      </c>
      <c r="BQ14" s="1282">
        <v>4213782</v>
      </c>
      <c r="BR14" s="1069" t="s">
        <v>188</v>
      </c>
      <c r="BS14" s="1430"/>
      <c r="BT14" s="1071"/>
      <c r="BU14" s="1071"/>
      <c r="BV14" s="1071"/>
      <c r="BW14" s="1695"/>
      <c r="BX14" s="1691"/>
    </row>
    <row customHeight="1" ht="19.5">
      <c r="A15" s="1075" t="s">
        <v>1454</v>
      </c>
      <c r="B15" s="1076">
        <v>2013</v>
      </c>
      <c r="E15" s="1699" t="s">
        <v>1455</v>
      </c>
      <c r="G15" s="1068" t="s">
        <v>1456</v>
      </c>
      <c r="H15" s="1068" t="s">
        <v>1457</v>
      </c>
      <c r="I15" s="1079" t="s">
        <v>151</v>
      </c>
      <c r="J15" s="1090" t="s">
        <v>584</v>
      </c>
      <c r="N15" s="1159" t="s">
        <v>1458</v>
      </c>
      <c r="X15" s="1088"/>
      <c r="AW15" s="1121" t="s">
        <v>150</v>
      </c>
      <c r="AX15" s="1121" t="s">
        <v>150</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557</v>
      </c>
      <c r="N16" s="1159" t="s">
        <v>1467</v>
      </c>
      <c r="AW16" s="1121" t="s">
        <v>151</v>
      </c>
      <c r="AX16" s="1121" t="s">
        <v>151</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16</v>
      </c>
      <c r="B17" s="1076">
        <v>2015</v>
      </c>
      <c r="G17" s="1077" t="s">
        <v>1418</v>
      </c>
      <c r="H17" s="1077" t="s">
        <v>1418</v>
      </c>
      <c r="I17" s="1077" t="s">
        <v>1471</v>
      </c>
      <c r="N17" s="1159" t="s">
        <v>1472</v>
      </c>
      <c r="X17" s="1088"/>
      <c r="AW17" s="1121" t="s">
        <v>1466</v>
      </c>
      <c r="AX17" s="1121" t="s">
        <v>1466</v>
      </c>
      <c r="AZ17" s="1121" t="s">
        <v>1473</v>
      </c>
      <c r="BB17" s="1121" t="s">
        <v>1474</v>
      </c>
      <c r="BC17" s="1121" t="s">
        <v>1326</v>
      </c>
      <c r="BE17" s="1121">
        <v>2015</v>
      </c>
      <c r="BH17" s="1069" t="s">
        <v>1414</v>
      </c>
      <c r="BJ17" s="1218" t="s">
        <v>1475</v>
      </c>
      <c r="BL17" s="1218" t="s">
        <v>1475</v>
      </c>
      <c r="BN17" s="1069" t="s">
        <v>1476</v>
      </c>
      <c r="BR17" s="1068" t="s">
        <v>1268</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1326</v>
      </c>
      <c r="BE18" s="1121">
        <v>2016</v>
      </c>
      <c r="BH18" s="1069" t="s">
        <v>1428</v>
      </c>
      <c r="BJ18" s="1218" t="s">
        <v>1486</v>
      </c>
      <c r="BL18" s="1218" t="s">
        <v>1486</v>
      </c>
      <c r="BN18" s="1069" t="s">
        <v>1487</v>
      </c>
      <c r="BQ18" s="1433" t="s">
        <v>1298</v>
      </c>
      <c r="BR18" s="1160" t="s">
        <v>1299</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163</v>
      </c>
      <c r="I19" s="1077" t="s">
        <v>1497</v>
      </c>
      <c r="N19" s="1159" t="s">
        <v>1498</v>
      </c>
      <c r="X19" s="1088"/>
      <c r="AW19" s="1121" t="s">
        <v>1483</v>
      </c>
      <c r="AX19" s="1121" t="s">
        <v>1483</v>
      </c>
      <c r="AZ19" s="1068" t="s">
        <v>1499</v>
      </c>
      <c r="BB19" s="1121" t="s">
        <v>1500</v>
      </c>
      <c r="BC19" s="1121" t="s">
        <v>1326</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1257</v>
      </c>
      <c r="I20" s="1077" t="s">
        <v>1509</v>
      </c>
      <c r="N20" s="1159" t="s">
        <v>1510</v>
      </c>
      <c r="AW20" s="1121" t="s">
        <v>1497</v>
      </c>
      <c r="AX20" s="1121" t="s">
        <v>1497</v>
      </c>
      <c r="AZ20" s="1121" t="s">
        <v>1511</v>
      </c>
      <c r="BB20" s="1121" t="s">
        <v>1512</v>
      </c>
      <c r="BC20" s="1121" t="s">
        <v>1443</v>
      </c>
      <c r="BE20" s="1121">
        <v>2018</v>
      </c>
      <c r="BH20" s="1069" t="s">
        <v>1439</v>
      </c>
      <c r="BJ20" s="1069" t="s">
        <v>1366</v>
      </c>
      <c r="BL20" s="1069" t="s">
        <v>1366</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1326</v>
      </c>
      <c r="BE21" s="1121">
        <v>2019</v>
      </c>
      <c r="BH21" s="1069" t="s">
        <v>1446</v>
      </c>
      <c r="BJ21" s="1069" t="s">
        <v>1382</v>
      </c>
      <c r="BL21" s="1069" t="s">
        <v>1382</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1326</v>
      </c>
      <c r="BE22" s="1121">
        <v>2020</v>
      </c>
      <c r="BH22" s="1069" t="s">
        <v>1453</v>
      </c>
      <c r="BJ22" s="1069" t="s">
        <v>1398</v>
      </c>
      <c r="BL22" s="1069" t="s">
        <v>1398</v>
      </c>
      <c r="BQ22" s="1282">
        <v>4190067</v>
      </c>
      <c r="BR22" s="1069" t="s">
        <v>1531</v>
      </c>
      <c r="BS22" s="1430"/>
      <c r="BT22" s="1282">
        <v>4189674</v>
      </c>
      <c r="BU22" s="1069" t="s">
        <v>1532</v>
      </c>
      <c r="BV22" s="1071"/>
      <c r="BW22" s="1071"/>
      <c r="CC22" s="1282">
        <v>4189711</v>
      </c>
      <c r="CD22" s="1069" t="s">
        <v>295</v>
      </c>
    </row>
    <row customHeight="1" ht="21">
      <c r="A23" s="1075" t="s">
        <v>1533</v>
      </c>
      <c r="B23" s="1076">
        <v>2021</v>
      </c>
      <c r="AW23" s="1121" t="s">
        <v>1534</v>
      </c>
      <c r="AX23" s="1121" t="s">
        <v>1534</v>
      </c>
      <c r="AZ23" s="1121" t="s">
        <v>1535</v>
      </c>
      <c r="BB23" s="1121" t="s">
        <v>1536</v>
      </c>
      <c r="BC23" s="1121" t="s">
        <v>1235</v>
      </c>
      <c r="BE23" s="1121">
        <v>2021</v>
      </c>
      <c r="BH23" s="1069" t="s">
        <v>1461</v>
      </c>
      <c r="BJ23" s="1069" t="s">
        <v>1414</v>
      </c>
      <c r="BL23" s="1069" t="s">
        <v>1414</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1470</v>
      </c>
      <c r="BJ24" s="1069" t="s">
        <v>1428</v>
      </c>
      <c r="BL24" s="1069" t="s">
        <v>1428</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1421</v>
      </c>
      <c r="BB26" s="1121" t="s">
        <v>1557</v>
      </c>
      <c r="BC26" s="1121" t="s">
        <v>1544</v>
      </c>
      <c r="BE26" s="1121">
        <v>2024</v>
      </c>
      <c r="BH26" s="1069" t="s">
        <v>1487</v>
      </c>
      <c r="BJ26" s="1069" t="s">
        <v>1439</v>
      </c>
      <c r="BL26" s="1069" t="s">
        <v>1439</v>
      </c>
      <c r="BQ26" s="1282">
        <v>4190071</v>
      </c>
      <c r="BR26" s="1069" t="s">
        <v>1558</v>
      </c>
      <c r="BS26" s="1430"/>
      <c r="BV26" s="1071"/>
      <c r="BW26" s="1071"/>
    </row>
    <row customHeight="1" ht="11.25">
      <c r="A27" s="1075" t="s">
        <v>1559</v>
      </c>
      <c r="B27" s="1076">
        <v>2025</v>
      </c>
      <c r="J27" s="177" t="s">
        <v>531</v>
      </c>
      <c r="AX27" s="1121" t="s">
        <v>1560</v>
      </c>
      <c r="BB27" s="1121" t="s">
        <v>1561</v>
      </c>
      <c r="BC27" s="1121" t="s">
        <v>1544</v>
      </c>
      <c r="BE27" s="1121">
        <v>2025</v>
      </c>
      <c r="BH27" s="1071" t="s">
        <v>28</v>
      </c>
      <c r="BJ27" s="1069" t="s">
        <v>1446</v>
      </c>
      <c r="BL27" s="1069" t="s">
        <v>1446</v>
      </c>
      <c r="BN27" s="1071" t="s">
        <v>28</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28</v>
      </c>
      <c r="BJ28" s="1069" t="s">
        <v>1453</v>
      </c>
      <c r="BL28" s="1069" t="s">
        <v>1453</v>
      </c>
      <c r="BN28" s="1071" t="s">
        <v>28</v>
      </c>
      <c r="BQ28" s="1282">
        <v>4190073</v>
      </c>
      <c r="BR28" s="1069" t="s">
        <v>1569</v>
      </c>
      <c r="BS28" s="1430"/>
      <c r="BV28" s="1071"/>
      <c r="BW28" s="1071"/>
    </row>
    <row customHeight="1" ht="11.25">
      <c r="A29" s="1075" t="s">
        <v>1570</v>
      </c>
      <c r="D29" s="1105" t="s">
        <v>1571</v>
      </c>
      <c r="E29" s="1106" t="str">
        <f>IF(TEMPLATE_GROUP="","",INDEX(StartDateList,MATCH(TEMPLATE_GROUP,CodeTemplateList,0),1))</f>
        <v>01.01.2027</v>
      </c>
      <c r="F29" s="1106" t="str">
        <f>IF(TEMPLATE_GROUP="","",INDEX(EndDateList,MATCH(TEMPLATE_GROUP,CodeTemplateList,0),1))</f>
        <v>31.12.2028</v>
      </c>
      <c r="H29" s="1107" t="s">
        <v>1572</v>
      </c>
      <c r="AX29" s="1121" t="s">
        <v>1573</v>
      </c>
      <c r="AZ29" s="1121" t="s">
        <v>1219</v>
      </c>
      <c r="BB29" s="1121" t="s">
        <v>1421</v>
      </c>
      <c r="BC29" s="1092"/>
      <c r="BE29" s="1121">
        <v>2027</v>
      </c>
      <c r="BJ29" s="1069" t="s">
        <v>1461</v>
      </c>
      <c r="BL29" s="1069" t="s">
        <v>1461</v>
      </c>
    </row>
    <row customHeight="1" ht="11.25">
      <c r="A30" s="1075" t="s">
        <v>1574</v>
      </c>
      <c r="D30" s="1108"/>
      <c r="E30" s="1109"/>
      <c r="F30" s="1109"/>
      <c r="AX30" s="1121" t="s">
        <v>1575</v>
      </c>
      <c r="AZ30" s="1121" t="s">
        <v>1246</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01.01.2027</v>
      </c>
      <c r="F32" s="1106" t="str">
        <f>IF(TEMPLATE_GROUP="","",INDEX(EndDateList,MATCH(TEMPLATE_GROUP,CodeTemplateList,0),1))</f>
        <v>31.12.2028</v>
      </c>
      <c r="H32" s="1111" t="s">
        <v>1583</v>
      </c>
      <c r="O32" s="1075" t="s">
        <v>1218</v>
      </c>
      <c r="AX32" s="1121" t="s">
        <v>1584</v>
      </c>
      <c r="AZ32" s="1121" t="s">
        <v>1314</v>
      </c>
      <c r="BE32" s="1121">
        <v>2030</v>
      </c>
      <c r="BJ32" s="1069" t="s">
        <v>1470</v>
      </c>
      <c r="BL32" s="1069" t="s">
        <v>1470</v>
      </c>
    </row>
    <row customHeight="1" ht="11.25">
      <c r="A33" s="1075" t="s">
        <v>1585</v>
      </c>
      <c r="O33" s="1075" t="s">
        <v>1243</v>
      </c>
      <c r="AX33" s="1121" t="s">
        <v>1586</v>
      </c>
      <c r="AZ33" s="1121" t="s">
        <v>543</v>
      </c>
      <c r="BE33" s="1121">
        <v>2031</v>
      </c>
      <c r="BJ33" s="1069" t="s">
        <v>1476</v>
      </c>
      <c r="BL33" s="1069" t="s">
        <v>1476</v>
      </c>
    </row>
    <row customHeight="1" ht="11.25">
      <c r="A34" s="1075" t="s">
        <v>1587</v>
      </c>
      <c r="O34" s="1075" t="s">
        <v>1279</v>
      </c>
      <c r="AX34" s="1121" t="s">
        <v>1588</v>
      </c>
      <c r="BE34" s="1121">
        <v>2032</v>
      </c>
      <c r="BJ34" s="1069" t="s">
        <v>1487</v>
      </c>
      <c r="BL34" s="1069" t="s">
        <v>1487</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894</v>
      </c>
      <c r="F36" s="1114" t="str">
        <f>INDEX(E37:E41,MATCH(TEMPLATE_SPHERE,F37:F41,0))</f>
        <v>горячего водоснабжения</v>
      </c>
      <c r="G36" s="1114" t="str">
        <f>INDEX(G37:G41,MATCH(TEMPLATE_SPHERE,F37:F41,0))</f>
        <v>горячее водоснабжение</v>
      </c>
      <c r="O36" s="1075" t="s">
        <v>1337</v>
      </c>
      <c r="AX36" s="1121" t="s">
        <v>1595</v>
      </c>
      <c r="AZ36" s="1121" t="s">
        <v>543</v>
      </c>
      <c r="BE36" s="1121">
        <v>2034</v>
      </c>
      <c r="BL36" s="1069" t="s">
        <v>1596</v>
      </c>
    </row>
    <row customHeight="1" ht="11.25">
      <c r="A37" s="1075" t="s">
        <v>1597</v>
      </c>
      <c r="E37" s="408" t="s">
        <v>1598</v>
      </c>
      <c r="F37" s="1115" t="s">
        <v>808</v>
      </c>
      <c r="G37" s="408" t="s">
        <v>1599</v>
      </c>
      <c r="O37" s="1075" t="s">
        <v>1356</v>
      </c>
      <c r="AX37" s="1121" t="s">
        <v>1600</v>
      </c>
      <c r="AZ37" s="1121" t="s">
        <v>1245</v>
      </c>
      <c r="BE37" s="1121">
        <v>2035</v>
      </c>
    </row>
    <row customHeight="1" ht="11.25">
      <c r="A38" s="1075" t="s">
        <v>1601</v>
      </c>
      <c r="E38" s="408" t="s">
        <v>1602</v>
      </c>
      <c r="F38" s="1116" t="s">
        <v>854</v>
      </c>
      <c r="G38" s="408" t="s">
        <v>1603</v>
      </c>
      <c r="O38" s="1075" t="s">
        <v>1373</v>
      </c>
      <c r="AX38" s="1121" t="s">
        <v>1604</v>
      </c>
      <c r="AZ38" s="1121" t="s">
        <v>1280</v>
      </c>
      <c r="BE38" s="1121">
        <v>2036</v>
      </c>
      <c r="BH38" s="1068" t="s">
        <v>1605</v>
      </c>
      <c r="BJ38" s="1068" t="s">
        <v>1606</v>
      </c>
      <c r="BL38" s="1068" t="s">
        <v>1607</v>
      </c>
      <c r="BN38" s="1068" t="s">
        <v>1608</v>
      </c>
    </row>
    <row customHeight="1" ht="11.25">
      <c r="A39" s="1075" t="s">
        <v>1609</v>
      </c>
      <c r="E39" s="408" t="s">
        <v>1610</v>
      </c>
      <c r="F39" s="1116" t="s">
        <v>907</v>
      </c>
      <c r="G39" s="408" t="s">
        <v>1611</v>
      </c>
      <c r="O39" s="1075" t="s">
        <v>1389</v>
      </c>
      <c r="AX39" s="1121" t="s">
        <v>1612</v>
      </c>
      <c r="AZ39" s="1121" t="s">
        <v>1313</v>
      </c>
      <c r="BE39" s="1121">
        <v>2037</v>
      </c>
      <c r="BH39" s="1069" t="s">
        <v>1613</v>
      </c>
      <c r="BJ39" s="1218" t="s">
        <v>1613</v>
      </c>
      <c r="BL39" s="1218" t="s">
        <v>1613</v>
      </c>
      <c r="BN39" s="1069" t="s">
        <v>1614</v>
      </c>
    </row>
    <row customHeight="1" ht="11.25">
      <c r="A40" s="1075" t="s">
        <v>1615</v>
      </c>
      <c r="E40" s="408" t="s">
        <v>1616</v>
      </c>
      <c r="F40" s="1116" t="s">
        <v>894</v>
      </c>
      <c r="G40" s="408" t="s">
        <v>1617</v>
      </c>
      <c r="O40" s="1075" t="s">
        <v>1405</v>
      </c>
      <c r="AX40" s="1121" t="s">
        <v>1618</v>
      </c>
      <c r="BE40" s="1121">
        <v>2038</v>
      </c>
      <c r="BH40" s="1069" t="s">
        <v>1619</v>
      </c>
      <c r="BJ40" s="1218" t="s">
        <v>1027</v>
      </c>
      <c r="BL40" s="1218" t="s">
        <v>1027</v>
      </c>
      <c r="BN40" s="1069" t="s">
        <v>1061</v>
      </c>
    </row>
    <row customHeight="1" ht="11.25">
      <c r="A41" s="1075" t="s">
        <v>1620</v>
      </c>
      <c r="E41" s="408" t="s">
        <v>1621</v>
      </c>
      <c r="F41" s="1116" t="s">
        <v>1622</v>
      </c>
      <c r="G41" s="408" t="s">
        <v>1621</v>
      </c>
      <c r="O41" s="1075" t="s">
        <v>1421</v>
      </c>
      <c r="AX41" s="1121" t="s">
        <v>1623</v>
      </c>
      <c r="AZ41" s="1068" t="s">
        <v>1624</v>
      </c>
      <c r="BE41" s="1121">
        <v>2039</v>
      </c>
      <c r="BH41" s="1069" t="s">
        <v>1625</v>
      </c>
      <c r="BJ41" s="1218" t="s">
        <v>1023</v>
      </c>
      <c r="BL41" s="1218" t="s">
        <v>1023</v>
      </c>
      <c r="BN41" s="1069" t="s">
        <v>1048</v>
      </c>
    </row>
    <row customHeight="1" ht="11.25">
      <c r="A42" s="1075" t="s">
        <v>1626</v>
      </c>
      <c r="AX42" s="1121" t="s">
        <v>1627</v>
      </c>
      <c r="AZ42" s="1121" t="s">
        <v>1218</v>
      </c>
      <c r="BE42" s="1121">
        <v>2040</v>
      </c>
      <c r="BH42" s="1069" t="s">
        <v>1045</v>
      </c>
      <c r="BJ42" s="1218" t="s">
        <v>1025</v>
      </c>
      <c r="BL42" s="1218" t="s">
        <v>1025</v>
      </c>
      <c r="BN42" s="1069" t="s">
        <v>1628</v>
      </c>
    </row>
    <row customHeight="1" ht="11.25">
      <c r="A43" s="1075" t="s">
        <v>1629</v>
      </c>
      <c r="AX43" s="1121" t="s">
        <v>1630</v>
      </c>
      <c r="AZ43" s="1121" t="s">
        <v>1243</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1279</v>
      </c>
      <c r="BE44" s="1121">
        <v>2042</v>
      </c>
      <c r="BH44" s="1069" t="s">
        <v>1638</v>
      </c>
      <c r="BJ44" s="1218" t="s">
        <v>1045</v>
      </c>
      <c r="BL44" s="1218" t="s">
        <v>1045</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1039</v>
      </c>
      <c r="BL45" s="1218" t="s">
        <v>1039</v>
      </c>
      <c r="BN45" s="1069" t="s">
        <v>1648</v>
      </c>
    </row>
    <row customHeight="1" ht="11.25">
      <c r="A46" s="1075" t="s">
        <v>1649</v>
      </c>
      <c r="E46" s="408" t="s">
        <v>26</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1651</v>
      </c>
      <c r="AZ46" s="1121" t="s">
        <v>1337</v>
      </c>
      <c r="BE46" s="1121">
        <v>2044</v>
      </c>
      <c r="BH46" s="1069" t="s">
        <v>1048</v>
      </c>
      <c r="BJ46" s="1218" t="s">
        <v>1029</v>
      </c>
      <c r="BL46" s="1218" t="s">
        <v>1029</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1655</v>
      </c>
      <c r="AZ47" s="1121" t="s">
        <v>1356</v>
      </c>
      <c r="BE47" s="1121">
        <v>2045</v>
      </c>
      <c r="BH47" s="1069" t="s">
        <v>1628</v>
      </c>
      <c r="BJ47" s="1218" t="s">
        <v>1031</v>
      </c>
      <c r="BL47" s="1218" t="s">
        <v>1031</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1</v>
      </c>
      <c r="J48" s="1746" t="s">
        <v>1660</v>
      </c>
      <c r="K48" s="1747"/>
      <c r="AX48" s="1121" t="s">
        <v>1661</v>
      </c>
      <c r="AZ48" s="1121" t="s">
        <v>1373</v>
      </c>
      <c r="BE48" s="1121">
        <v>2046</v>
      </c>
      <c r="BH48" s="1069" t="s">
        <v>1632</v>
      </c>
      <c r="BJ48" s="1218" t="s">
        <v>1033</v>
      </c>
      <c r="BL48" s="1218" t="s">
        <v>1033</v>
      </c>
      <c r="BN48" s="1069" t="s">
        <v>1662</v>
      </c>
    </row>
    <row customHeight="1" ht="11.25">
      <c r="A49" s="1075" t="s">
        <v>1663</v>
      </c>
      <c r="E49" s="408" t="s">
        <v>1664</v>
      </c>
      <c r="F49" s="1116" t="s">
        <v>1665</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1666</v>
      </c>
      <c r="AZ49" s="1121" t="s">
        <v>1389</v>
      </c>
      <c r="BE49" s="1121">
        <v>2047</v>
      </c>
      <c r="BH49" s="1069" t="s">
        <v>1049</v>
      </c>
      <c r="BJ49" s="1218" t="s">
        <v>1035</v>
      </c>
      <c r="BL49" s="1218" t="s">
        <v>1035</v>
      </c>
    </row>
    <row customHeight="1" ht="11.25">
      <c r="A50" s="1075" t="s">
        <v>1667</v>
      </c>
      <c r="E50" s="408" t="s">
        <v>1668</v>
      </c>
      <c r="F50" s="1116" t="s">
        <v>1019</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1669</v>
      </c>
      <c r="AZ50" s="1121" t="s">
        <v>1405</v>
      </c>
      <c r="BE50" s="1121">
        <v>2048</v>
      </c>
      <c r="BH50" s="1069" t="s">
        <v>1639</v>
      </c>
      <c r="BJ50" s="1218" t="s">
        <v>1037</v>
      </c>
      <c r="BL50" s="1218" t="s">
        <v>1037</v>
      </c>
    </row>
    <row customHeight="1" ht="11.25">
      <c r="A51" s="1075" t="s">
        <v>1670</v>
      </c>
      <c r="E51" s="408" t="s">
        <v>1671</v>
      </c>
      <c r="F51" s="1116" t="s">
        <v>1642</v>
      </c>
      <c r="G51" s="1117" t="str">
        <f>_xlfn.IFERROR(IF(TITLE_PERIOD_START="","01.01."&amp;CURRENT_YEAR,"01.01."&amp;YEAR(TITLE_PERIOD_START)),"01.01."&amp;CURRENT_YEAR)</f>
        <v>01.01.2027</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1421</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01.01.2027</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1677</v>
      </c>
      <c r="AZ52" s="1121" t="s">
        <v>543</v>
      </c>
      <c r="BE52" s="1121">
        <v>2050</v>
      </c>
      <c r="BH52" s="1069" t="s">
        <v>1652</v>
      </c>
      <c r="BJ52" s="1218" t="s">
        <v>1048</v>
      </c>
      <c r="BL52" s="1218" t="s">
        <v>1048</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1220</v>
      </c>
      <c r="BE55" s="1121">
        <v>2053</v>
      </c>
      <c r="BH55" s="1071" t="s">
        <v>28</v>
      </c>
      <c r="BJ55" s="1218" t="s">
        <v>1049</v>
      </c>
      <c r="BL55" s="1218" t="s">
        <v>1049</v>
      </c>
    </row>
    <row customHeight="1" ht="11.25">
      <c r="A56" s="1075" t="s">
        <v>1687</v>
      </c>
      <c r="D56" s="1119" t="s">
        <v>1688</v>
      </c>
      <c r="E56" s="1096" t="s">
        <v>110</v>
      </c>
      <c r="F56" s="1075" t="s">
        <v>1689</v>
      </c>
      <c r="AX56" s="1121" t="s">
        <v>1690</v>
      </c>
      <c r="AZ56" s="1121" t="s">
        <v>1247</v>
      </c>
      <c r="BE56" s="1121">
        <v>2054</v>
      </c>
      <c r="BH56" s="1071" t="s">
        <v>28</v>
      </c>
      <c r="BJ56" s="1218" t="s">
        <v>1639</v>
      </c>
      <c r="BL56" s="1218" t="s">
        <v>1639</v>
      </c>
    </row>
    <row customHeight="1" ht="11.25">
      <c r="A57" s="1075" t="s">
        <v>1691</v>
      </c>
      <c r="D57" s="1119" t="s">
        <v>1692</v>
      </c>
      <c r="E57" s="1096" t="s">
        <v>110</v>
      </c>
      <c r="F57" s="1075" t="s">
        <v>1689</v>
      </c>
      <c r="AX57" s="1121" t="s">
        <v>1693</v>
      </c>
      <c r="AZ57" s="1121" t="s">
        <v>1282</v>
      </c>
      <c r="BE57" s="1121">
        <v>2055</v>
      </c>
      <c r="BJ57" s="1218" t="s">
        <v>1648</v>
      </c>
      <c r="BL57" s="1218" t="s">
        <v>1648</v>
      </c>
    </row>
    <row customHeight="1" ht="11.25">
      <c r="A58" s="1075" t="s">
        <v>1694</v>
      </c>
      <c r="D58" s="1119" t="s">
        <v>1695</v>
      </c>
      <c r="E58" s="1096" t="s">
        <v>110</v>
      </c>
      <c r="F58" s="1075" t="s">
        <v>1689</v>
      </c>
      <c r="AX58" s="1121" t="s">
        <v>1696</v>
      </c>
      <c r="BE58" s="1121">
        <v>2056</v>
      </c>
      <c r="BJ58" s="1218" t="s">
        <v>1652</v>
      </c>
      <c r="BL58" s="1218" t="s">
        <v>1652</v>
      </c>
    </row>
    <row customHeight="1" ht="11.25">
      <c r="A59" s="1075" t="s">
        <v>1697</v>
      </c>
      <c r="D59" s="1119" t="s">
        <v>129</v>
      </c>
      <c r="E59" s="1096" t="s">
        <v>1584</v>
      </c>
      <c r="F59" s="1075" t="s">
        <v>1698</v>
      </c>
      <c r="AX59" s="1121" t="s">
        <v>1699</v>
      </c>
      <c r="AZ59" s="1068" t="s">
        <v>1700</v>
      </c>
      <c r="BE59" s="1121">
        <v>2057</v>
      </c>
      <c r="BJ59" s="1218" t="s">
        <v>1656</v>
      </c>
      <c r="BL59" s="1218" t="s">
        <v>1656</v>
      </c>
    </row>
    <row customHeight="1" ht="11.25">
      <c r="A60" s="1075" t="s">
        <v>1701</v>
      </c>
      <c r="D60" s="1119" t="s">
        <v>1702</v>
      </c>
      <c r="E60" s="1096" t="s">
        <v>1584</v>
      </c>
      <c r="F60" s="1075" t="s">
        <v>1698</v>
      </c>
      <c r="AX60" s="1121" t="s">
        <v>1703</v>
      </c>
      <c r="AZ60" s="1121" t="s">
        <v>1221</v>
      </c>
      <c r="BE60" s="1121">
        <v>2058</v>
      </c>
      <c r="BJ60" s="1218" t="s">
        <v>1662</v>
      </c>
      <c r="BL60" s="1218" t="s">
        <v>1662</v>
      </c>
    </row>
    <row customHeight="1" ht="11.25">
      <c r="A61" s="1075" t="s">
        <v>1704</v>
      </c>
      <c r="D61" s="1119" t="s">
        <v>1705</v>
      </c>
      <c r="E61" s="1096" t="s">
        <v>1584</v>
      </c>
      <c r="F61" s="1075" t="s">
        <v>1698</v>
      </c>
      <c r="AX61" s="1121" t="s">
        <v>1706</v>
      </c>
      <c r="AZ61" s="1121" t="s">
        <v>1248</v>
      </c>
      <c r="BE61" s="1121">
        <v>2059</v>
      </c>
      <c r="BL61" s="1218" t="s">
        <v>1041</v>
      </c>
    </row>
    <row customHeight="1" ht="11.25">
      <c r="A62" s="1075" t="s">
        <v>1707</v>
      </c>
      <c r="D62" s="1119" t="s">
        <v>128</v>
      </c>
      <c r="E62" s="1096">
        <v>30</v>
      </c>
      <c r="F62" s="1075" t="s">
        <v>1698</v>
      </c>
      <c r="AZ62" s="1121" t="s">
        <v>1283</v>
      </c>
      <c r="BE62" s="1121">
        <v>2060</v>
      </c>
      <c r="BL62" s="1218" t="s">
        <v>1043</v>
      </c>
    </row>
    <row customHeight="1" ht="11.25">
      <c r="A63" s="1075" t="s">
        <v>1708</v>
      </c>
      <c r="D63" s="1119" t="s">
        <v>1709</v>
      </c>
      <c r="E63" s="1096">
        <v>30</v>
      </c>
      <c r="F63" s="1075" t="s">
        <v>1698</v>
      </c>
      <c r="AZ63" s="1121" t="s">
        <v>1315</v>
      </c>
      <c r="BE63" s="1121">
        <v>2061</v>
      </c>
    </row>
    <row customHeight="1" ht="11.25">
      <c r="A64" s="1075" t="s">
        <v>1710</v>
      </c>
      <c r="D64" s="1119" t="s">
        <v>1711</v>
      </c>
      <c r="E64" s="1096">
        <v>30</v>
      </c>
      <c r="F64" s="1075" t="s">
        <v>1698</v>
      </c>
      <c r="AZ64" s="1121" t="s">
        <v>1338</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1222</v>
      </c>
      <c r="BE67" s="1121">
        <v>2065</v>
      </c>
    </row>
    <row customHeight="1" ht="11.25">
      <c r="A68" s="1075" t="s">
        <v>1716</v>
      </c>
      <c r="AZ68" s="1121" t="s">
        <v>1249</v>
      </c>
      <c r="BE68" s="1121">
        <v>2066</v>
      </c>
      <c r="BH68" s="1068" t="s">
        <v>1717</v>
      </c>
      <c r="BJ68" s="1068" t="s">
        <v>1718</v>
      </c>
      <c r="BL68" s="1068" t="s">
        <v>1719</v>
      </c>
      <c r="BN68" s="1068" t="s">
        <v>1720</v>
      </c>
    </row>
    <row customHeight="1" ht="11.25">
      <c r="A69" s="1075" t="s">
        <v>1721</v>
      </c>
      <c r="AZ69" s="1121" t="s">
        <v>1284</v>
      </c>
      <c r="BE69" s="1121">
        <v>2067</v>
      </c>
      <c r="BH69" s="1069" t="s">
        <v>1722</v>
      </c>
      <c r="BI69" s="1118" t="s">
        <v>108</v>
      </c>
      <c r="BJ69" s="1069" t="s">
        <v>1723</v>
      </c>
      <c r="BK69" s="1118" t="s">
        <v>108</v>
      </c>
      <c r="BL69" s="1069" t="s">
        <v>1724</v>
      </c>
      <c r="BM69" s="1071" t="s">
        <v>108</v>
      </c>
      <c r="BN69" s="1069" t="s">
        <v>1725</v>
      </c>
    </row>
    <row customHeight="1" ht="11.25">
      <c r="A70" s="1075" t="s">
        <v>1726</v>
      </c>
      <c r="AZ70" s="1121" t="s">
        <v>1316</v>
      </c>
      <c r="BE70" s="1121">
        <v>2068</v>
      </c>
      <c r="BH70" s="1069" t="s">
        <v>1727</v>
      </c>
      <c r="BJ70" s="1069" t="s">
        <v>1728</v>
      </c>
      <c r="BL70" s="1069" t="s">
        <v>1729</v>
      </c>
      <c r="BN70" s="1069" t="s">
        <v>1730</v>
      </c>
    </row>
    <row customHeight="1" ht="11.25">
      <c r="A71" s="1075" t="s">
        <v>1731</v>
      </c>
      <c r="AZ71" s="1121" t="s">
        <v>1318</v>
      </c>
      <c r="BE71" s="1121">
        <v>2069</v>
      </c>
      <c r="BH71" s="1069" t="s">
        <v>1732</v>
      </c>
      <c r="BI71" s="1118" t="s">
        <v>89</v>
      </c>
      <c r="BJ71" s="1069" t="s">
        <v>1733</v>
      </c>
      <c r="BK71" s="1118" t="s">
        <v>89</v>
      </c>
      <c r="BL71" s="1069" t="s">
        <v>1734</v>
      </c>
      <c r="BM71" s="1071" t="s">
        <v>89</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110</v>
      </c>
      <c r="BJ73" s="1069" t="s">
        <v>1741</v>
      </c>
      <c r="BK73" s="1118" t="s">
        <v>110</v>
      </c>
      <c r="BL73" s="1069" t="s">
        <v>1742</v>
      </c>
      <c r="BM73" s="1071" t="s">
        <v>110</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1231</v>
      </c>
      <c r="BH76" s="1069" t="s">
        <v>1753</v>
      </c>
      <c r="BJ76" s="1069" t="s">
        <v>1754</v>
      </c>
      <c r="BL76" s="1069" t="s">
        <v>1755</v>
      </c>
    </row>
    <row customHeight="1" ht="11.25">
      <c r="A77" s="1075" t="s">
        <v>1756</v>
      </c>
      <c r="AZ77" s="1121" t="s">
        <v>1259</v>
      </c>
    </row>
    <row customHeight="1" ht="11.25">
      <c r="A78" s="1075" t="s">
        <v>1757</v>
      </c>
      <c r="AZ78" s="1121" t="s">
        <v>1291</v>
      </c>
    </row>
    <row customHeight="1" ht="11.25">
      <c r="A79" s="1075" t="s">
        <v>1758</v>
      </c>
      <c r="AZ79" s="1121" t="s">
        <v>1322</v>
      </c>
      <c r="BH79" s="1068" t="s">
        <v>1759</v>
      </c>
      <c r="BJ79" s="1068" t="s">
        <v>1760</v>
      </c>
      <c r="BL79" s="1068" t="s">
        <v>1761</v>
      </c>
    </row>
    <row customHeight="1" ht="11.25">
      <c r="A80" s="1075" t="s">
        <v>1762</v>
      </c>
      <c r="AZ80" s="1121" t="s">
        <v>1343</v>
      </c>
      <c r="BH80" s="1069" t="s">
        <v>1763</v>
      </c>
      <c r="BJ80" s="1069" t="s">
        <v>1764</v>
      </c>
      <c r="BL80" s="1069" t="s">
        <v>1765</v>
      </c>
    </row>
    <row customHeight="1" ht="11.25">
      <c r="A81" s="1075" t="s">
        <v>1766</v>
      </c>
      <c r="AZ81" s="1121" t="s">
        <v>1360</v>
      </c>
      <c r="BH81" s="1069" t="s">
        <v>1767</v>
      </c>
      <c r="BJ81" s="1069" t="s">
        <v>1768</v>
      </c>
      <c r="BL81" s="1069" t="s">
        <v>1769</v>
      </c>
    </row>
    <row customHeight="1" ht="11.25">
      <c r="A82" s="1075" t="s">
        <v>1770</v>
      </c>
      <c r="AZ82" s="1121" t="s">
        <v>1375</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1019</v>
      </c>
    </row>
    <row customHeight="1" ht="11.25">
      <c r="A91" s="1075" t="s">
        <v>1799</v>
      </c>
      <c r="AZ91" s="1121" t="s">
        <v>1055</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1421</v>
      </c>
      <c r="BL100" s="1069" t="s">
        <v>1421</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572</v>
      </c>
      <c r="BH108" s="1069" t="s">
        <v>1852</v>
      </c>
      <c r="BJ108" s="1069" t="s">
        <v>1853</v>
      </c>
      <c r="BL108" s="1069" t="s">
        <v>1506</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543</v>
      </c>
    </row>
    <row customHeight="1" ht="11.25">
      <c r="AZ116" s="1902" t="s">
        <v>1841</v>
      </c>
      <c r="BA116" s="1903" t="s">
        <v>1842</v>
      </c>
      <c r="BH116" s="1069" t="s">
        <v>1245</v>
      </c>
    </row>
    <row customHeight="1" ht="11.25">
      <c r="BH117" s="1069" t="s">
        <v>1280</v>
      </c>
    </row>
    <row customHeight="1" ht="11.25">
      <c r="BH118" s="1069" t="s">
        <v>1313</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C30BC-A305-E3FC-BFE5-0.EE518FC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531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Еврейская автономная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87</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"ДГК" СП "Биробиджанская ТЭЦ"</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1858</v>
      </c>
      <c r="F13" s="1522" t="s">
        <v>308</v>
      </c>
      <c r="G13" s="475"/>
      <c r="H13" s="1534"/>
      <c r="J13" s="456">
        <v>19</v>
      </c>
    </row>
    <row customHeight="1" ht="19.95">
      <c r="A14" s="503"/>
      <c r="B14" s="503"/>
      <c r="C14" s="458"/>
      <c r="D14" s="1524" t="s">
        <v>709</v>
      </c>
      <c r="E14" s="1525" t="s">
        <v>1859</v>
      </c>
      <c r="F14" s="1527"/>
      <c r="G14" s="1526" t="s">
        <v>1860</v>
      </c>
      <c r="H14" s="1534"/>
      <c r="J14" s="456">
        <v>19</v>
      </c>
    </row>
    <row customHeight="1" ht="19.95">
      <c r="A15" s="503"/>
      <c r="B15" s="503"/>
      <c r="C15" s="458"/>
      <c r="D15" s="1524" t="s">
        <v>309</v>
      </c>
      <c r="E15" s="1525" t="s">
        <v>1861</v>
      </c>
      <c r="F15" s="1527"/>
      <c r="G15" s="1526" t="s">
        <v>1862</v>
      </c>
      <c r="H15" s="1534"/>
      <c r="J15" s="456">
        <v>19</v>
      </c>
    </row>
    <row customHeight="1" ht="24">
      <c r="A16" s="503"/>
      <c r="B16" s="503"/>
      <c r="C16" s="458"/>
      <c r="D16" s="1524" t="s">
        <v>312</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90</v>
      </c>
      <c r="E18" s="1528" t="s">
        <v>1867</v>
      </c>
      <c r="F18" s="1527"/>
      <c r="G18" s="475" t="s">
        <v>1866</v>
      </c>
      <c r="H18" s="1534"/>
      <c r="I18" s="853"/>
      <c r="J18" s="456">
        <v>46</v>
      </c>
    </row>
    <row customHeight="1" ht="23.25">
      <c r="A19" s="503"/>
      <c r="B19" s="503"/>
      <c r="C19" s="458"/>
      <c r="D19" s="1521" t="s">
        <v>110</v>
      </c>
      <c r="E19" s="1528" t="s">
        <v>1868</v>
      </c>
      <c r="F19" s="1522" t="s">
        <v>308</v>
      </c>
      <c r="G19" s="2472" t="s">
        <v>1869</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91</v>
      </c>
      <c r="E22" s="475" t="s">
        <v>1870</v>
      </c>
      <c r="F22" s="1527"/>
      <c r="G22" s="475" t="s">
        <v>1871</v>
      </c>
      <c r="H22" s="1533"/>
      <c r="J22" s="502">
        <v>25</v>
      </c>
    </row>
    <row s="502" customFormat="1" customHeight="1" ht="19.95">
      <c r="A23" s="503"/>
      <c r="B23" s="503"/>
      <c r="C23" s="503"/>
      <c r="D23" s="1521" t="s">
        <v>92</v>
      </c>
      <c r="E23" s="1528" t="s">
        <v>1872</v>
      </c>
      <c r="F23" s="1532"/>
      <c r="G23" s="475" t="s">
        <v>1873</v>
      </c>
      <c r="H23" s="1533"/>
      <c r="J23" s="502">
        <v>19</v>
      </c>
    </row>
    <row s="502" customFormat="1" customHeight="1" ht="144" hidden="1">
      <c r="A24" s="503"/>
      <c r="B24" s="503"/>
      <c r="C24" s="503"/>
      <c r="D24" s="1521" t="s">
        <v>98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D5D72-683B-3B09-3F9E-0.383DCDA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48</v>
      </c>
      <c r="H1" s="1632" t="s">
        <v>50</v>
      </c>
      <c r="IU1" s="1156" t="s">
        <v>14</v>
      </c>
    </row>
    <row s="1851" customFormat="1" customHeight="1" ht="22.5" hidden="1">
      <c r="A2" s="832"/>
      <c r="B2" s="1161">
        <v>1</v>
      </c>
      <c r="C2" s="1161"/>
      <c r="D2" s="1929" t="s">
        <v>531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87</v>
      </c>
      <c r="F8" s="1541" t="s">
        <v>1874</v>
      </c>
      <c r="G8" s="1541" t="s">
        <v>48</v>
      </c>
      <c r="H8" s="1541" t="s">
        <v>50</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22419-78E9-490F-6F9D-0.7DFCE0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531</v>
      </c>
      <c r="E2" s="1890"/>
      <c r="F2" s="1893" t="str">
        <f>IF(ROIV_INFO_NAME="","",ROIV_INFO_NAME)</f>
        <v>АО "ДГК" СП "Биробиджанская ТЭЦ"</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 СП "Биробиджанская ТЭЦ"</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ADA15-6BFB-C15B-176D-0.BDA87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531</v>
      </c>
      <c r="E2" s="1905"/>
      <c r="F2" s="1907" t="str">
        <f>IF(ROIV_INFO_NAME="","",ROIV_INFO_NAME)</f>
        <v>АО "ДГК" СП "Биробиджанская ТЭЦ"</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87</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 СП "Биробиджанская ТЭЦ"</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10092-314F-4627-2FA3-0.313D216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531</v>
      </c>
      <c r="E2" s="2128">
        <v>1</v>
      </c>
      <c r="F2" s="2304" t="str">
        <f>IF(region_name="","",region_name)</f>
        <v>Еврейская автономная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531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87</v>
      </c>
      <c r="F11" s="2493" t="s">
        <v>306</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Еврейская автономная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20E7B-1EDC-2561-2568-0.4E26D6A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87</v>
      </c>
      <c r="E9" s="2210" t="s">
        <v>1892</v>
      </c>
      <c r="F9" s="2210"/>
      <c r="G9" s="2210"/>
      <c r="H9" s="2210"/>
      <c r="I9" s="2210"/>
      <c r="M9" s="122">
        <v>28</v>
      </c>
    </row>
    <row customHeight="1" ht="24">
      <c r="D10" s="2210"/>
      <c r="E10" s="128" t="s">
        <v>1893</v>
      </c>
      <c r="F10" s="128" t="s">
        <v>1894</v>
      </c>
      <c r="G10" s="128" t="s">
        <v>1895</v>
      </c>
      <c r="H10" s="128" t="s">
        <v>392</v>
      </c>
      <c r="I10" s="2210"/>
      <c r="M10" s="122">
        <v>23</v>
      </c>
    </row>
    <row customHeight="1" ht="12" hidden="1">
      <c r="D11" s="88" t="s">
        <v>108</v>
      </c>
      <c r="E11" s="88" t="s">
        <v>90</v>
      </c>
      <c r="F11" s="88" t="s">
        <v>110</v>
      </c>
      <c r="G11" s="88" t="s">
        <v>91</v>
      </c>
      <c r="H11" s="88" t="s">
        <v>92</v>
      </c>
      <c r="I11" s="88" t="s">
        <v>98</v>
      </c>
      <c r="M11" s="122">
        <v>0</v>
      </c>
    </row>
    <row s="1824" customFormat="1" customHeight="1" ht="26.25">
      <c r="A12" s="146" t="s">
        <v>89</v>
      </c>
      <c r="B12" s="126" t="s">
        <v>28</v>
      </c>
      <c r="C12" s="127"/>
      <c r="D12" s="129" t="s">
        <v>108</v>
      </c>
      <c r="E12" s="382"/>
      <c r="F12" s="382"/>
      <c r="G12" s="1735" t="s">
        <v>28</v>
      </c>
      <c r="H12" s="383"/>
      <c r="I12" s="2170" t="s">
        <v>1896</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C9C38-9198-27D4-AB67-0.9F6E17F4}"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87</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585A3-A317-244D-067B-0.A89C3BBE}"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87</v>
      </c>
      <c r="E9" s="109" t="s">
        <v>289</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1900</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8F8872-0E06-2E4A-9259-0.AA84EBE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 СП "Биробиджанская ТЭЦ"</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120</v>
      </c>
      <c r="G8" s="2194"/>
      <c r="H8" s="2193" t="s">
        <v>87</v>
      </c>
      <c r="I8" s="2194"/>
      <c r="J8" s="2128" t="s">
        <v>121</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88</v>
      </c>
      <c r="G9" s="2176" t="s">
        <v>126</v>
      </c>
      <c r="H9" s="2195"/>
      <c r="I9" s="2196"/>
      <c r="J9" s="2102"/>
      <c r="K9" s="1560"/>
      <c r="L9" s="2128" t="s">
        <v>290</v>
      </c>
      <c r="M9" s="2102"/>
      <c r="N9" s="2193" t="s">
        <v>87</v>
      </c>
      <c r="O9" s="2194"/>
      <c r="P9" s="2128" t="s">
        <v>127</v>
      </c>
      <c r="Q9" s="1557"/>
      <c r="R9" s="2128" t="s">
        <v>290</v>
      </c>
      <c r="S9" s="2102"/>
      <c r="T9" s="2193" t="s">
        <v>87</v>
      </c>
      <c r="U9" s="2194"/>
      <c r="V9" s="2128" t="s">
        <v>127</v>
      </c>
      <c r="W9" s="1557"/>
      <c r="X9" s="2128" t="s">
        <v>290</v>
      </c>
      <c r="Y9" s="2102"/>
      <c r="Z9" s="2193" t="s">
        <v>87</v>
      </c>
      <c r="AA9" s="2194"/>
      <c r="AB9" s="2128" t="s">
        <v>291</v>
      </c>
      <c r="AC9" s="1557"/>
      <c r="AD9" s="2128" t="s">
        <v>290</v>
      </c>
      <c r="AE9" s="2102"/>
      <c r="AF9" s="2193" t="s">
        <v>87</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128</v>
      </c>
      <c r="BM10" s="294">
        <v>23</v>
      </c>
    </row>
    <row customHeight="1" ht="15">
      <c r="D11" s="2184" t="s">
        <v>108</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41DD9-3ACC-82C9-78A8-0.EED1F9B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81</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56EC08-3461-11E4-DB89-0.2D2D56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531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531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531</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116</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117</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118</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531</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116</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117</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531</v>
      </c>
      <c r="L34" s="1730" t="s">
        <v>108</v>
      </c>
      <c r="M34" s="812"/>
      <c r="N34" s="813"/>
      <c r="O34" s="605"/>
      <c r="P34" s="605"/>
      <c r="Q34" s="605"/>
      <c r="R34" s="605"/>
      <c r="S34" s="605"/>
      <c r="T34" s="605"/>
      <c r="U34" s="606"/>
      <c r="V34" s="605"/>
      <c r="W34" s="605"/>
      <c r="X34" s="596"/>
      <c r="Y34" s="596" t="s">
        <v>116</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28</v>
      </c>
      <c r="G48" s="475"/>
      <c r="H48" s="476"/>
      <c r="I48" s="853"/>
    </row>
    <row s="456" customFormat="1" customHeight="1" ht="22.5">
      <c r="A49" s="2203"/>
      <c r="B49" s="503"/>
      <c r="C49" s="2214"/>
      <c r="D49" s="441" t="str">
        <f>D47&amp;".2"</f>
        <v>5.1.2</v>
      </c>
      <c r="E49" s="440" t="s">
        <v>319</v>
      </c>
      <c r="F49" s="1733" t="s">
        <v>28</v>
      </c>
      <c r="G49" s="445" t="s">
        <v>320</v>
      </c>
      <c r="H49" s="476"/>
      <c r="I49" s="853"/>
    </row>
    <row s="456" customFormat="1" customHeight="1" ht="22.5">
      <c r="A50" s="2203"/>
      <c r="B50" s="503"/>
      <c r="C50" s="2214"/>
      <c r="D50" s="441" t="str">
        <f>D47&amp;".3"</f>
        <v>5.1.3</v>
      </c>
      <c r="E50" s="440" t="s">
        <v>321</v>
      </c>
      <c r="F50" s="1978" t="s">
        <v>28</v>
      </c>
      <c r="G50" s="475"/>
      <c r="H50" s="476"/>
      <c r="I50" s="853"/>
    </row>
    <row s="456" customFormat="1" customHeight="1" ht="22.5">
      <c r="A51" s="2203"/>
      <c r="B51" s="503"/>
      <c r="C51" s="2214"/>
      <c r="D51" s="441" t="str">
        <f>D47&amp;".4"</f>
        <v>5.1.4</v>
      </c>
      <c r="E51" s="440" t="s">
        <v>322</v>
      </c>
      <c r="F51" s="1978" t="s">
        <v>28</v>
      </c>
      <c r="G51" s="445" t="s">
        <v>323</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19</v>
      </c>
      <c r="K56" s="2738" t="s">
        <v>28</v>
      </c>
      <c r="L56" s="90"/>
      <c r="M56" s="1637"/>
      <c r="N56" s="1637"/>
      <c r="O56" s="1637"/>
      <c r="P56" s="517" t="s">
        <v>394</v>
      </c>
      <c r="Q56" s="517" t="s">
        <v>395</v>
      </c>
      <c r="R56" s="518" t="s">
        <v>396</v>
      </c>
      <c r="S56" s="1637" t="s">
        <v>397</v>
      </c>
      <c r="T56" s="1637"/>
      <c r="U56" s="1637"/>
      <c r="V56" s="1637"/>
    </row>
    <row r="58" s="1816" customFormat="1" customHeight="1" ht="11.25">
      <c r="A58" s="1816" t="s">
        <v>1918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1919</v>
      </c>
    </row>
    <row r="64" s="1824" customFormat="1" customHeight="1" ht="15">
      <c r="A64" s="146" t="s">
        <v>89</v>
      </c>
      <c r="B64" s="126" t="s">
        <v>28</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611</v>
      </c>
      <c r="F118" s="2377"/>
      <c r="G118" s="2377"/>
      <c r="H118" s="2377"/>
      <c r="I118" s="2377"/>
      <c r="J118" s="2377"/>
      <c r="K118" s="2377"/>
      <c r="L118" s="2377"/>
      <c r="M118" s="2377"/>
      <c r="N118" s="2377"/>
      <c r="O118" s="2377"/>
      <c r="P118" s="2377"/>
      <c r="Q118" s="559">
        <f>SUMIF(T119:T120,"i",Q119:Q120)</f>
        <v>0</v>
      </c>
      <c r="R118" s="1018"/>
      <c r="S118" s="1799" t="s">
        <v>612</v>
      </c>
      <c r="T118" s="718" t="s">
        <v>613</v>
      </c>
      <c r="U118" s="2375">
        <v>1</v>
      </c>
      <c r="V118" s="2375" t="s">
        <v>576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614</v>
      </c>
      <c r="F121" s="2377"/>
      <c r="G121" s="2377"/>
      <c r="H121" s="2377"/>
      <c r="I121" s="2377"/>
      <c r="J121" s="2377"/>
      <c r="K121" s="2377"/>
      <c r="L121" s="2377"/>
      <c r="M121" s="2377"/>
      <c r="N121" s="2377"/>
      <c r="O121" s="2377"/>
      <c r="P121" s="2377"/>
      <c r="Q121" s="559">
        <f>SUMIF(T122:T123,"i",Q122:Q123)</f>
        <v>0</v>
      </c>
      <c r="R121" s="1018"/>
      <c r="S121" s="1799" t="s">
        <v>615</v>
      </c>
      <c r="T121" s="718" t="s">
        <v>613</v>
      </c>
      <c r="U121" s="2375">
        <v>1</v>
      </c>
      <c r="V121" s="2375" t="s">
        <v>576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611</v>
      </c>
      <c r="F130" s="2377"/>
      <c r="G130" s="2377"/>
      <c r="H130" s="2377"/>
      <c r="I130" s="2377"/>
      <c r="J130" s="2377"/>
      <c r="K130" s="2377"/>
      <c r="L130" s="2377"/>
      <c r="M130" s="2377"/>
      <c r="N130" s="2377"/>
      <c r="O130" s="2377"/>
      <c r="P130" s="2377"/>
      <c r="Q130" s="559">
        <f>SUMIF(T131:T132,"i",Q131:Q132)</f>
        <v>0</v>
      </c>
      <c r="R130" s="1018"/>
      <c r="S130" s="1799" t="s">
        <v>612</v>
      </c>
      <c r="T130" s="718" t="s">
        <v>613</v>
      </c>
      <c r="U130" s="2375">
        <v>1</v>
      </c>
      <c r="V130" s="2375" t="s">
        <v>576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613</v>
      </c>
      <c r="U133" s="2375">
        <v>1</v>
      </c>
      <c r="V133" s="2375" t="s">
        <v>576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108</v>
      </c>
      <c r="G139" s="2576" t="s">
        <v>28</v>
      </c>
      <c r="H139" s="290"/>
      <c r="I139" s="638" t="s">
        <v>108</v>
      </c>
      <c r="J139" s="1808" t="s">
        <v>1938</v>
      </c>
      <c r="K139" s="639" t="s">
        <v>547</v>
      </c>
      <c r="L139" s="2225" t="s">
        <v>547</v>
      </c>
      <c r="M139" s="2578"/>
      <c r="N139" s="639" t="s">
        <v>547</v>
      </c>
      <c r="O139" s="639" t="s">
        <v>547</v>
      </c>
      <c r="P139" s="639" t="s">
        <v>547</v>
      </c>
      <c r="Q139" s="640">
        <f>SUM(Q140:Q142)</f>
        <v>0</v>
      </c>
      <c r="R139" s="640">
        <f>IF(R136=0,0,(Q136/R136)*100)</f>
        <v>0</v>
      </c>
      <c r="S139" s="2180"/>
      <c r="T139" s="718" t="s">
        <v>613</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28</v>
      </c>
      <c r="S154" s="2108" t="s">
        <v>65</v>
      </c>
      <c r="T154" s="1812"/>
      <c r="U154" s="1812" t="s">
        <v>108</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28</v>
      </c>
      <c r="S160" s="2108" t="s">
        <v>65</v>
      </c>
      <c r="T160" s="1812"/>
      <c r="U160" s="1812" t="s">
        <v>108</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28</v>
      </c>
      <c r="S165" s="2108" t="s">
        <v>65</v>
      </c>
      <c r="T165" s="1812"/>
      <c r="U165" s="1812" t="s">
        <v>108</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28</v>
      </c>
      <c r="S169" s="2108" t="s">
        <v>65</v>
      </c>
      <c r="T169" s="1812"/>
      <c r="U169" s="1812" t="s">
        <v>108</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28</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28</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28</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28</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79BB-36FA-6CFF-E4AF-0.46BBC4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808</v>
      </c>
      <c r="E1" s="981" t="s">
        <v>854</v>
      </c>
      <c r="F1" s="981" t="s">
        <v>907</v>
      </c>
      <c r="G1" s="981" t="s">
        <v>894</v>
      </c>
      <c r="H1" s="981" t="s">
        <v>1622</v>
      </c>
    </row>
    <row customHeight="1" ht="9">
      <c r="A2" s="984" t="s">
        <v>1949</v>
      </c>
      <c r="B2" s="984"/>
      <c r="C2" s="985" t="str">
        <f>INDEX(TEMPLATE_NUMBER_FORM_LIST,MATCH(TEMPLATE_SPHERE,TEMPLATE_SPHERE_LIST,0))</f>
        <v>10</v>
      </c>
      <c r="D2" s="984" t="s">
        <v>1471</v>
      </c>
      <c r="E2" s="984" t="s">
        <v>147</v>
      </c>
      <c r="F2" s="986" t="s">
        <v>147</v>
      </c>
      <c r="G2" s="984" t="s">
        <v>147</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1951</v>
      </c>
      <c r="B4" s="847" t="s">
        <v>109</v>
      </c>
      <c r="C4" s="985" t="str">
        <f>IF(TEMPLATE_SPHERE="HEAT",D4,IF(TEMPLATE_SPHERE="TKO",H4,E4))</f>
        <v>Форма 1. Информация об организации, осуществляющей горячее водоснабжение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1953</v>
      </c>
    </row>
    <row customHeight="1" ht="117">
      <c r="A5" s="847" t="s">
        <v>1954</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1956</v>
      </c>
    </row>
    <row customHeight="1" ht="90">
      <c r="A6" s="847" t="s">
        <v>1957</v>
      </c>
      <c r="B6" s="847" t="s">
        <v>90</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1958</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1959</v>
      </c>
      <c r="E7" s="847" t="s">
        <v>1960</v>
      </c>
      <c r="F7" s="987"/>
      <c r="G7" s="987"/>
      <c r="H7" s="987"/>
    </row>
    <row customHeight="1" ht="108">
      <c r="A8" s="847" t="s">
        <v>1961</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1160</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2008</v>
      </c>
      <c r="B31" s="847"/>
      <c r="C31" s="985" t="str">
        <f>IF(TEMPLATE_SPHERE="HEAT",D31,IF(TEMPLATE_SPHERE="TKO",H31,E31))</f>
        <v>Форма 1. Информация об организации, осуществляющей горячее водоснабжение (общая информация)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2010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42BC1F-2588-379B-87E2-0.A98A8EF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808</v>
      </c>
      <c r="D2" s="842" t="s">
        <v>854</v>
      </c>
      <c r="E2" s="842" t="s">
        <v>907</v>
      </c>
      <c r="F2" s="842" t="s">
        <v>894</v>
      </c>
      <c r="G2" s="842" t="s">
        <v>1622</v>
      </c>
      <c r="H2" s="844"/>
      <c r="I2" s="844"/>
      <c r="J2" s="844"/>
      <c r="K2" s="844"/>
      <c r="L2" s="844"/>
      <c r="M2" s="844"/>
      <c r="N2" s="844"/>
      <c r="O2" s="842" t="s">
        <v>808</v>
      </c>
      <c r="P2" s="842" t="s">
        <v>854</v>
      </c>
      <c r="Q2" s="842" t="s">
        <v>894</v>
      </c>
      <c r="R2" s="842" t="s">
        <v>907</v>
      </c>
      <c r="S2" s="842" t="s">
        <v>1622</v>
      </c>
      <c r="T2" s="842" t="s">
        <v>808</v>
      </c>
      <c r="U2" s="842" t="s">
        <v>854</v>
      </c>
      <c r="V2" s="842" t="s">
        <v>894</v>
      </c>
      <c r="W2" s="842" t="s">
        <v>907</v>
      </c>
      <c r="X2" s="842" t="s">
        <v>1622</v>
      </c>
      <c r="Y2" s="842"/>
      <c r="Z2" s="842" t="s">
        <v>808</v>
      </c>
      <c r="AA2" s="851" t="s">
        <v>854</v>
      </c>
      <c r="AB2" s="842" t="s">
        <v>894</v>
      </c>
      <c r="AC2" s="842" t="s">
        <v>907</v>
      </c>
      <c r="AD2" s="842" t="s">
        <v>1622</v>
      </c>
    </row>
    <row customHeight="1" ht="162">
      <c r="A3" s="846" t="s">
        <v>26</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1655</v>
      </c>
      <c r="F11" s="2600" t="s">
        <v>2024</v>
      </c>
      <c r="G11" s="2600"/>
      <c r="H11" s="899" t="s">
        <v>2025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709</v>
      </c>
      <c r="P20" s="958" t="s">
        <v>709</v>
      </c>
      <c r="Q20" s="958" t="s">
        <v>709</v>
      </c>
      <c r="R20" s="958" t="s">
        <v>709</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309</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312</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729</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736</v>
      </c>
      <c r="R25" s="958" t="s">
        <v>309</v>
      </c>
      <c r="S25" s="958"/>
      <c r="T25" s="965" t="s">
        <v>2062</v>
      </c>
      <c r="U25" s="847" t="s">
        <v>2062</v>
      </c>
      <c r="V25" s="847" t="s">
        <v>2062</v>
      </c>
      <c r="W25" s="847" t="s">
        <v>2062</v>
      </c>
      <c r="X25" s="844"/>
      <c r="Y25" s="1001"/>
      <c r="Z25" s="847"/>
      <c r="AA25" s="850"/>
      <c r="AB25" s="847"/>
      <c r="AC25" s="847"/>
      <c r="AD25" s="847"/>
    </row>
    <row customHeight="1" ht="18">
      <c r="A26" s="846"/>
      <c r="B26" s="900">
        <v>9</v>
      </c>
      <c r="C26" s="844" t="s">
        <v>653</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725</v>
      </c>
      <c r="P26" s="958" t="s">
        <v>719</v>
      </c>
      <c r="Q26" s="958" t="s">
        <v>2063</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2064</v>
      </c>
      <c r="V26" s="965" t="s">
        <v>2064</v>
      </c>
      <c r="W26" s="965" t="s">
        <v>2064</v>
      </c>
      <c r="X26" s="844"/>
      <c r="Y26" s="1001"/>
      <c r="Z26" s="847"/>
      <c r="AA26" s="850"/>
      <c r="AB26" s="847"/>
      <c r="AC26" s="847"/>
      <c r="AD26" s="847"/>
    </row>
    <row customHeight="1" ht="18">
      <c r="A27" s="846"/>
      <c r="B27" s="900">
        <v>10</v>
      </c>
      <c r="C27" s="844" t="s">
        <v>657</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727</v>
      </c>
      <c r="P27" s="958" t="s">
        <v>721</v>
      </c>
      <c r="Q27" s="958" t="s">
        <v>2065</v>
      </c>
      <c r="R27" s="958" t="s">
        <v>721</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729</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736</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738</v>
      </c>
      <c r="P30" s="958" t="s">
        <v>729</v>
      </c>
      <c r="Q30" s="958" t="s">
        <v>738</v>
      </c>
      <c r="R30" s="958" t="s">
        <v>729</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732</v>
      </c>
      <c r="Q31" s="958" t="s">
        <v>2072</v>
      </c>
      <c r="R31" s="958" t="s">
        <v>732</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734</v>
      </c>
      <c r="Q32" s="958" t="s">
        <v>2075</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746</v>
      </c>
      <c r="P39" s="958" t="s">
        <v>740</v>
      </c>
      <c r="Q39" s="958" t="s">
        <v>746</v>
      </c>
      <c r="R39" s="958" t="s">
        <v>740</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742</v>
      </c>
      <c r="Q40" s="958" t="s">
        <v>2098</v>
      </c>
      <c r="R40" s="958" t="s">
        <v>742</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746</v>
      </c>
      <c r="Q43" s="958" t="s">
        <v>2109</v>
      </c>
      <c r="R43" s="958" t="s">
        <v>746</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2141</v>
      </c>
      <c r="U52" s="844" t="s">
        <v>2142</v>
      </c>
      <c r="V52" s="844" t="s">
        <v>2143</v>
      </c>
      <c r="W52" s="844" t="s">
        <v>2144</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326</v>
      </c>
      <c r="Q53" s="958" t="s">
        <v>326</v>
      </c>
      <c r="R53" s="958" t="s">
        <v>326</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2148</v>
      </c>
      <c r="V56" s="844" t="s">
        <v>2148</v>
      </c>
      <c r="W56" s="844" t="s">
        <v>2148</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2150</v>
      </c>
      <c r="V57" s="844" t="s">
        <v>2150</v>
      </c>
      <c r="W57" s="844" t="s">
        <v>2150</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110</v>
      </c>
      <c r="Q59" s="958" t="s">
        <v>110</v>
      </c>
      <c r="R59" s="958" t="s">
        <v>110</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630</v>
      </c>
      <c r="U60" s="844" t="s">
        <v>630</v>
      </c>
      <c r="V60" s="844" t="s">
        <v>630</v>
      </c>
      <c r="W60" s="844" t="s">
        <v>630</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98</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146</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147</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148</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92</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98</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146</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147</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148</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98</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146</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635</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98</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146</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147</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148</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149</v>
      </c>
      <c r="P88" s="958"/>
      <c r="Q88" s="958"/>
      <c r="R88" s="958"/>
      <c r="S88" s="958"/>
      <c r="T88" s="844" t="s">
        <v>667</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150</v>
      </c>
      <c r="P89" s="958" t="s">
        <v>149</v>
      </c>
      <c r="Q89" s="958" t="s">
        <v>149</v>
      </c>
      <c r="R89" s="958" t="s">
        <v>147</v>
      </c>
      <c r="S89" s="958"/>
      <c r="T89" s="844" t="s">
        <v>675</v>
      </c>
      <c r="U89" s="844" t="s">
        <v>675</v>
      </c>
      <c r="V89" s="844" t="s">
        <v>675</v>
      </c>
      <c r="W89" s="844" t="s">
        <v>675</v>
      </c>
      <c r="X89" s="844"/>
      <c r="Y89" s="1001"/>
      <c r="Z89" s="847"/>
      <c r="AA89" s="850"/>
      <c r="AB89" s="847"/>
      <c r="AC89" s="847"/>
      <c r="AD89" s="847"/>
    </row>
    <row customHeight="1" ht="27">
      <c r="A90" s="846"/>
      <c r="B90" s="900">
        <v>73</v>
      </c>
      <c r="C90" s="844" t="s">
        <v>2203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151</v>
      </c>
      <c r="P90" s="958"/>
      <c r="Q90" s="958"/>
      <c r="R90" s="958"/>
      <c r="S90" s="958"/>
      <c r="T90" s="844" t="s">
        <v>677</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150</v>
      </c>
      <c r="Q91" s="958" t="s">
        <v>150</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151</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1466</v>
      </c>
      <c r="P95" s="958"/>
      <c r="Q95" s="958"/>
      <c r="R95" s="958"/>
      <c r="S95" s="958"/>
      <c r="T95" s="844" t="s">
        <v>2212</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2221</v>
      </c>
      <c r="U99" s="844"/>
      <c r="V99" s="844"/>
      <c r="W99" s="844"/>
      <c r="X99" s="844"/>
      <c r="Y99" s="1001"/>
      <c r="Z99" s="847" t="s">
        <v>632</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2222</v>
      </c>
      <c r="P100" s="958"/>
      <c r="Q100" s="958"/>
      <c r="R100" s="958"/>
      <c r="S100" s="958"/>
      <c r="T100" s="844" t="s">
        <v>2223</v>
      </c>
      <c r="U100" s="844"/>
      <c r="V100" s="844"/>
      <c r="W100" s="844"/>
      <c r="X100" s="844"/>
      <c r="Y100" s="1001"/>
      <c r="Z100" s="847" t="s">
        <v>632</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2224</v>
      </c>
      <c r="P101" s="958"/>
      <c r="Q101" s="958"/>
      <c r="R101" s="958"/>
      <c r="S101" s="958"/>
      <c r="T101" s="844" t="s">
        <v>2225</v>
      </c>
      <c r="U101" s="844"/>
      <c r="V101" s="844"/>
      <c r="W101" s="844"/>
      <c r="X101" s="844"/>
      <c r="Y101" s="1001"/>
      <c r="Z101" s="847" t="s">
        <v>632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1565</v>
      </c>
      <c r="E148" s="844" t="s">
        <v>1666</v>
      </c>
      <c r="F148" s="844" t="s">
        <v>2227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08EAB-8543-BF01-C122-0.D07F32A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АО "ДГК" СП "Биробиджанская ТЭЦ"</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46141</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Исх.-ДГК/3294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87</v>
      </c>
      <c r="M15" s="2210" t="s">
        <v>428</v>
      </c>
      <c r="N15" s="302"/>
      <c r="O15" s="2275" t="s">
        <v>2231</v>
      </c>
      <c r="P15" s="2276"/>
      <c r="Q15" s="2276"/>
      <c r="R15" s="2276"/>
      <c r="S15" s="2276"/>
      <c r="T15" s="2276"/>
      <c r="U15" s="2277"/>
      <c r="V15" s="2278" t="s">
        <v>430</v>
      </c>
      <c r="W15" s="2281" t="s">
        <v>1145</v>
      </c>
      <c r="X15" s="2128"/>
      <c r="AD15" s="1156">
        <v>14</v>
      </c>
    </row>
    <row customHeight="1" ht="35.699999999999996">
      <c r="J16" s="377"/>
      <c r="K16" s="377"/>
      <c r="L16" s="2274"/>
      <c r="M16" s="2210"/>
      <c r="N16" s="1032"/>
      <c r="O16" s="2261" t="s">
        <v>433</v>
      </c>
      <c r="P16" s="2261" t="s">
        <v>434</v>
      </c>
      <c r="Q16" s="2263" t="s">
        <v>435</v>
      </c>
      <c r="R16" s="2264"/>
      <c r="S16" s="2263" t="s">
        <v>448</v>
      </c>
      <c r="T16" s="2270"/>
      <c r="U16" s="2264"/>
      <c r="V16" s="2279"/>
      <c r="W16" s="2282"/>
      <c r="X16" s="2128"/>
      <c r="AD16" s="1156">
        <v>34</v>
      </c>
    </row>
    <row customHeight="1" ht="35.699999999999996">
      <c r="A17" s="1371" t="s">
        <v>132</v>
      </c>
      <c r="B17" s="1371" t="s">
        <v>133</v>
      </c>
      <c r="C17" s="1371" t="s">
        <v>134</v>
      </c>
      <c r="D17" s="1371" t="s">
        <v>135</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166</v>
      </c>
      <c r="B19" s="1364" t="s">
        <v>167</v>
      </c>
      <c r="C19" s="1364" t="s">
        <v>168</v>
      </c>
      <c r="D19" s="1364" t="s">
        <v>169</v>
      </c>
      <c r="E19" s="1364"/>
      <c r="F19" s="1366"/>
      <c r="G19" s="1366"/>
      <c r="H19" s="1366"/>
      <c r="I19" s="362"/>
      <c r="J19" s="361"/>
      <c r="K19" s="356"/>
      <c r="L19" s="1294">
        <f>INDEX(PT_DIFFERENTIATION_NUM_NTAR,MATCH(A19,PT_DIFFERENTIATION_NTAR_ID,0))</f>
        <v>0</v>
      </c>
      <c r="M19" s="299" t="s">
        <v>121</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166</v>
      </c>
      <c r="B20" s="1364" t="s">
        <v>167</v>
      </c>
      <c r="C20" s="1364" t="s">
        <v>168</v>
      </c>
      <c r="D20" s="1364" t="s">
        <v>169</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166</v>
      </c>
      <c r="B21" s="1364" t="s">
        <v>167</v>
      </c>
      <c r="C21" s="1364" t="s">
        <v>168</v>
      </c>
      <c r="D21" s="1364" t="s">
        <v>169</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166</v>
      </c>
      <c r="B22" s="1364" t="s">
        <v>167</v>
      </c>
      <c r="C22" s="1364" t="s">
        <v>168</v>
      </c>
      <c r="D22" s="1364" t="s">
        <v>169</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166</v>
      </c>
      <c r="B23" s="1364" t="s">
        <v>167</v>
      </c>
      <c r="C23" s="1364" t="s">
        <v>168</v>
      </c>
      <c r="D23" s="1364" t="s">
        <v>169</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166</v>
      </c>
      <c r="B24" s="1364" t="s">
        <v>167</v>
      </c>
      <c r="C24" s="1364" t="s">
        <v>168</v>
      </c>
      <c r="D24" s="1364" t="s">
        <v>169</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166</v>
      </c>
      <c r="B25" s="1364" t="s">
        <v>167</v>
      </c>
      <c r="C25" s="1364" t="s">
        <v>168</v>
      </c>
      <c r="D25" s="1364" t="s">
        <v>169</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412</v>
      </c>
      <c r="Y25" s="512">
        <f>STRCHECKDATE(O26:W26)</f>
      </c>
      <c r="Z25" s="501"/>
      <c r="AA25" s="501" t="str">
        <f>IF(M25="","",M25)</f>
        <v/>
      </c>
      <c r="AB25" s="501"/>
      <c r="AC25" s="501"/>
      <c r="AD25" s="1156">
        <v>11</v>
      </c>
    </row>
    <row customHeight="1" ht="11.549999999999999">
      <c r="A26" s="1364" t="s">
        <v>166</v>
      </c>
      <c r="B26" s="1364" t="s">
        <v>167</v>
      </c>
      <c r="C26" s="1364" t="s">
        <v>168</v>
      </c>
      <c r="D26" s="1364" t="s">
        <v>169</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166</v>
      </c>
      <c r="B27" s="1364" t="s">
        <v>167</v>
      </c>
      <c r="C27" s="1364" t="s">
        <v>168</v>
      </c>
      <c r="D27" s="1364" t="s">
        <v>169</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166</v>
      </c>
      <c r="B28" s="1364" t="s">
        <v>167</v>
      </c>
      <c r="C28" s="1364" t="s">
        <v>168</v>
      </c>
      <c r="D28" s="1364" t="s">
        <v>169</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166</v>
      </c>
      <c r="B29" s="1364" t="s">
        <v>167</v>
      </c>
      <c r="C29" s="1364" t="s">
        <v>168</v>
      </c>
      <c r="D29" s="1364" t="s">
        <v>169</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166</v>
      </c>
      <c r="B30" s="1364" t="s">
        <v>167</v>
      </c>
      <c r="C30" s="1364" t="s">
        <v>168</v>
      </c>
      <c r="D30" s="1364"/>
      <c r="E30" s="1364" t="s">
        <v>587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166</v>
      </c>
      <c r="B31" s="1364" t="s">
        <v>167</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B387E-CDA9-3123-19B2-0.92E1FA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0877E-99C7-A855-DDA8-0.44AECF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0EEBE-8708-A3FB-E755-0.D01EBE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459AEA-254F-A56A-0927-0.F8FF22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BA321-1365-D357-EC8B-0.EAEEC8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024BA-66B9-6A47-C4A9-0.E8510E0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"ДГК" СП "Биробиджанская ТЭЦ"</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87</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306</v>
      </c>
      <c r="F11" s="1012" t="str">
        <f>IF(region_name="","",region_name)</f>
        <v>Еврейская автономная область</v>
      </c>
      <c r="G11" s="1013" t="s">
        <v>307</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1434031363</v>
      </c>
      <c r="G14" s="1013" t="s">
        <v>311</v>
      </c>
      <c r="H14" s="476"/>
      <c r="J14" s="456">
        <v>0</v>
      </c>
    </row>
    <row customHeight="1" ht="22.5" hidden="1">
      <c r="A15" s="458"/>
      <c r="B15" s="503"/>
      <c r="C15" s="458"/>
      <c r="D15" s="1010" t="s">
        <v>312</v>
      </c>
      <c r="E15" s="1011" t="s">
        <v>313</v>
      </c>
      <c r="F15" s="1012" t="str">
        <f>IF(kpp="","",kpp)</f>
        <v>790145002</v>
      </c>
      <c r="G15" s="1013" t="s">
        <v>314</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28</v>
      </c>
      <c r="G20" s="475"/>
      <c r="H20" s="476"/>
      <c r="I20" s="853"/>
      <c r="J20" s="456">
        <v>0</v>
      </c>
    </row>
    <row customHeight="1" ht="22.5" hidden="1">
      <c r="A21" s="2203"/>
      <c r="B21" s="503"/>
      <c r="C21" s="2214"/>
      <c r="D21" s="441" t="str">
        <f>D19&amp;".2"</f>
        <v>5.1.2</v>
      </c>
      <c r="E21" s="440" t="s">
        <v>319</v>
      </c>
      <c r="F21" s="1734" t="s">
        <v>28</v>
      </c>
      <c r="G21" s="445" t="s">
        <v>320</v>
      </c>
      <c r="H21" s="476"/>
      <c r="I21" s="853"/>
      <c r="J21" s="456">
        <v>0</v>
      </c>
    </row>
    <row customHeight="1" ht="22.5" hidden="1">
      <c r="A22" s="2203"/>
      <c r="B22" s="503"/>
      <c r="C22" s="2214"/>
      <c r="D22" s="441" t="str">
        <f>D19&amp;".3"</f>
        <v>5.1.3</v>
      </c>
      <c r="E22" s="440" t="s">
        <v>321</v>
      </c>
      <c r="F22" s="882" t="s">
        <v>28</v>
      </c>
      <c r="G22" s="475"/>
      <c r="H22" s="476"/>
      <c r="I22" s="853"/>
      <c r="J22" s="456">
        <v>0</v>
      </c>
    </row>
    <row customHeight="1" ht="22.5" hidden="1">
      <c r="A23" s="2203"/>
      <c r="B23" s="503"/>
      <c r="C23" s="2214"/>
      <c r="D23" s="441" t="str">
        <f>D19&amp;".4"</f>
        <v>5.1.4</v>
      </c>
      <c r="E23" s="440" t="s">
        <v>322</v>
      </c>
      <c r="F23" s="882" t="s">
        <v>28</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89</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344</v>
      </c>
      <c r="H46" s="476"/>
      <c r="J46" s="456">
        <v>23</v>
      </c>
    </row>
    <row customHeight="1" ht="24">
      <c r="A47" s="2203"/>
      <c r="B47" s="503"/>
      <c r="C47" s="493"/>
      <c r="D47" s="441" t="str">
        <f>D45&amp;".2"</f>
        <v>11.2</v>
      </c>
      <c r="E47" s="443" t="s">
        <v>345</v>
      </c>
      <c r="F47" s="491"/>
      <c r="G47" s="438" t="s">
        <v>346</v>
      </c>
      <c r="H47" s="476"/>
      <c r="J47" s="456">
        <v>23</v>
      </c>
    </row>
    <row customHeight="1" ht="24">
      <c r="A48" s="2203"/>
      <c r="B48" s="503"/>
      <c r="C48" s="493"/>
      <c r="D48" s="441" t="str">
        <f>D45&amp;".3"</f>
        <v>11.3</v>
      </c>
      <c r="E48" s="443" t="s">
        <v>347</v>
      </c>
      <c r="F48" s="491"/>
      <c r="G48" s="438" t="s">
        <v>348</v>
      </c>
      <c r="H48" s="476"/>
      <c r="J48" s="456">
        <v>23</v>
      </c>
    </row>
    <row customHeight="1" ht="24">
      <c r="A49" s="2203"/>
      <c r="B49" s="503"/>
      <c r="C49" s="493"/>
      <c r="D49" s="441" t="str">
        <f>IF(TEMPLATE_SPHERE="TKO",D45&amp;".0",D45&amp;".4")</f>
        <v>11.4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0C8D1-DA54-D887-3EB3-0.1BEC31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8FCB6-5A51-268C-2328-0.9F5E8A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8E98A-976D-CA18-EE16-0.09414B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9BD2-EE52-57D2-8EC9-0.535D35D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26</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1668</v>
      </c>
      <c r="C6" s="754"/>
      <c r="D6" s="765"/>
      <c r="E6" s="837"/>
    </row>
    <row customHeight="1" ht="11.25">
      <c r="A7" s="2628"/>
      <c r="B7" s="767" t="s">
        <v>1675</v>
      </c>
      <c r="C7" s="754"/>
      <c r="D7" s="765"/>
      <c r="E7" s="837"/>
    </row>
    <row customHeight="1" ht="11.25">
      <c r="A8" s="757"/>
      <c r="B8" s="767" t="s">
        <v>1671</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FC17F6-1C99-84B3-0E72-0.250B1E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8204C-1E48-8AAA-30AE-0.809138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3BDAB-669C-FCCF-6403-0.E33E7E05}" mc:Ignorable="x14ac xr xr2 xr3">
  <sheetPr>
    <tabColor rgb="FFFFCC99"/>
  </sheetPr>
  <dimension ref="A1:I9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2255</v>
      </c>
      <c r="H2" s="1851" t="s">
        <v>28</v>
      </c>
      <c r="I2" s="1851" t="s">
        <v>808</v>
      </c>
    </row>
    <row customHeight="1" ht="11.25">
      <c r="A3" s="1851" t="s">
        <v>2250</v>
      </c>
      <c r="B3" s="1851" t="s">
        <v>16</v>
      </c>
      <c r="C3" s="1851" t="s">
        <v>13</v>
      </c>
      <c r="D3" s="1851" t="s">
        <v>46</v>
      </c>
      <c r="E3" s="1851" t="s">
        <v>49</v>
      </c>
      <c r="F3" s="1851" t="s">
        <v>51</v>
      </c>
      <c r="G3" s="1851" t="s">
        <v>28</v>
      </c>
      <c r="H3" s="1851" t="s">
        <v>28</v>
      </c>
      <c r="I3" s="1851" t="s">
        <v>808</v>
      </c>
    </row>
    <row customHeight="1" ht="11.25">
      <c r="A4" s="1851" t="s">
        <v>2250</v>
      </c>
      <c r="B4" s="1851" t="s">
        <v>16</v>
      </c>
      <c r="C4" s="1851" t="s">
        <v>2256</v>
      </c>
      <c r="D4" s="1851" t="s">
        <v>2257</v>
      </c>
      <c r="E4" s="1851" t="s">
        <v>2258</v>
      </c>
      <c r="F4" s="1851" t="s">
        <v>2259</v>
      </c>
      <c r="G4" s="1851" t="s">
        <v>2260</v>
      </c>
      <c r="H4" s="1851" t="s">
        <v>28</v>
      </c>
      <c r="I4" s="1851" t="s">
        <v>808</v>
      </c>
    </row>
    <row customHeight="1" ht="11.25">
      <c r="A5" s="1851" t="s">
        <v>2250</v>
      </c>
      <c r="B5" s="1851" t="s">
        <v>16</v>
      </c>
      <c r="C5" s="1851" t="s">
        <v>2261</v>
      </c>
      <c r="D5" s="1851" t="s">
        <v>2262</v>
      </c>
      <c r="E5" s="1851" t="s">
        <v>2263</v>
      </c>
      <c r="F5" s="1851" t="s">
        <v>2264</v>
      </c>
      <c r="G5" s="1851" t="s">
        <v>2265</v>
      </c>
      <c r="H5" s="1851" t="s">
        <v>28</v>
      </c>
      <c r="I5" s="1851" t="s">
        <v>808</v>
      </c>
    </row>
    <row customHeight="1" ht="11.25">
      <c r="A6" s="1851" t="s">
        <v>2250</v>
      </c>
      <c r="B6" s="1851" t="s">
        <v>16</v>
      </c>
      <c r="C6" s="1851" t="s">
        <v>2266</v>
      </c>
      <c r="D6" s="1851" t="s">
        <v>2267</v>
      </c>
      <c r="E6" s="1851" t="s">
        <v>2268</v>
      </c>
      <c r="F6" s="1851" t="s">
        <v>2269</v>
      </c>
      <c r="G6" s="1851" t="s">
        <v>2270</v>
      </c>
      <c r="H6" s="1851" t="s">
        <v>28</v>
      </c>
      <c r="I6" s="1851" t="s">
        <v>808</v>
      </c>
    </row>
    <row customHeight="1" ht="11.25">
      <c r="A7" s="1851" t="s">
        <v>2250</v>
      </c>
      <c r="B7" s="1851" t="s">
        <v>16</v>
      </c>
      <c r="C7" s="1851" t="s">
        <v>2271</v>
      </c>
      <c r="D7" s="1851" t="s">
        <v>2272</v>
      </c>
      <c r="E7" s="1851" t="s">
        <v>2273</v>
      </c>
      <c r="F7" s="1851" t="s">
        <v>2274</v>
      </c>
      <c r="G7" s="1851" t="s">
        <v>2275</v>
      </c>
      <c r="H7" s="1851" t="s">
        <v>28</v>
      </c>
      <c r="I7" s="1851" t="s">
        <v>808</v>
      </c>
    </row>
    <row customHeight="1" ht="11.25">
      <c r="A8" s="1851" t="s">
        <v>2250</v>
      </c>
      <c r="B8" s="1851" t="s">
        <v>16</v>
      </c>
      <c r="C8" s="1851" t="s">
        <v>28</v>
      </c>
      <c r="D8" s="1851" t="s">
        <v>2276</v>
      </c>
      <c r="E8" s="1851" t="s">
        <v>2277</v>
      </c>
      <c r="F8" s="1851" t="s">
        <v>2274</v>
      </c>
      <c r="G8" s="1851" t="s">
        <v>28</v>
      </c>
      <c r="H8" s="1851" t="s">
        <v>28</v>
      </c>
      <c r="I8" s="1851" t="s">
        <v>808</v>
      </c>
    </row>
    <row customHeight="1" ht="11.25">
      <c r="A9" s="1851" t="s">
        <v>2250</v>
      </c>
      <c r="B9" s="1851" t="s">
        <v>16</v>
      </c>
      <c r="C9" s="1851" t="s">
        <v>2278</v>
      </c>
      <c r="D9" s="1851" t="s">
        <v>2279</v>
      </c>
      <c r="E9" s="1851" t="s">
        <v>2280</v>
      </c>
      <c r="F9" s="1851" t="s">
        <v>2264</v>
      </c>
      <c r="G9" s="1851" t="s">
        <v>2281</v>
      </c>
      <c r="H9" s="1851" t="s">
        <v>28</v>
      </c>
      <c r="I9" s="1851" t="s">
        <v>808</v>
      </c>
    </row>
    <row customHeight="1" ht="11.25">
      <c r="A10" s="1851" t="s">
        <v>2250</v>
      </c>
      <c r="B10" s="1851" t="s">
        <v>16</v>
      </c>
      <c r="C10" s="1851" t="s">
        <v>2282</v>
      </c>
      <c r="D10" s="1851" t="s">
        <v>2283</v>
      </c>
      <c r="E10" s="1851" t="s">
        <v>2284</v>
      </c>
      <c r="F10" s="1851" t="s">
        <v>2264</v>
      </c>
      <c r="G10" s="1851" t="s">
        <v>2285</v>
      </c>
      <c r="H10" s="1851" t="s">
        <v>28</v>
      </c>
      <c r="I10" s="1851" t="s">
        <v>808</v>
      </c>
    </row>
    <row customHeight="1" ht="11.25">
      <c r="A11" s="1851" t="s">
        <v>2250</v>
      </c>
      <c r="B11" s="1851" t="s">
        <v>16</v>
      </c>
      <c r="C11" s="1851" t="s">
        <v>2286</v>
      </c>
      <c r="D11" s="1851" t="s">
        <v>2287</v>
      </c>
      <c r="E11" s="1851" t="s">
        <v>2288</v>
      </c>
      <c r="F11" s="1851" t="s">
        <v>2269</v>
      </c>
      <c r="G11" s="1851" t="s">
        <v>2289</v>
      </c>
      <c r="H11" s="1851" t="s">
        <v>28</v>
      </c>
      <c r="I11" s="1851" t="s">
        <v>808</v>
      </c>
    </row>
    <row customHeight="1" ht="11.25">
      <c r="A12" s="1851" t="s">
        <v>2250</v>
      </c>
      <c r="B12" s="1851" t="s">
        <v>16</v>
      </c>
      <c r="C12" s="1851" t="s">
        <v>2290</v>
      </c>
      <c r="D12" s="1851" t="s">
        <v>2291</v>
      </c>
      <c r="E12" s="1851" t="s">
        <v>2292</v>
      </c>
      <c r="F12" s="1851" t="s">
        <v>2293</v>
      </c>
      <c r="G12" s="1851" t="s">
        <v>28</v>
      </c>
      <c r="H12" s="1851" t="s">
        <v>28</v>
      </c>
      <c r="I12" s="1851" t="s">
        <v>808</v>
      </c>
    </row>
    <row customHeight="1" ht="11.25">
      <c r="A13" s="1851" t="s">
        <v>2250</v>
      </c>
      <c r="B13" s="1851" t="s">
        <v>16</v>
      </c>
      <c r="C13" s="1851" t="s">
        <v>2294</v>
      </c>
      <c r="D13" s="1851" t="s">
        <v>2295</v>
      </c>
      <c r="E13" s="1851" t="s">
        <v>2292</v>
      </c>
      <c r="F13" s="1851" t="s">
        <v>2296</v>
      </c>
      <c r="G13" s="1851" t="s">
        <v>2297</v>
      </c>
      <c r="H13" s="1851" t="s">
        <v>28</v>
      </c>
      <c r="I13" s="1851" t="s">
        <v>808</v>
      </c>
    </row>
    <row customHeight="1" ht="11.25">
      <c r="A14" s="1851" t="s">
        <v>2250</v>
      </c>
      <c r="B14" s="1851" t="s">
        <v>16</v>
      </c>
      <c r="C14" s="1851" t="s">
        <v>2298</v>
      </c>
      <c r="D14" s="1851" t="s">
        <v>2299</v>
      </c>
      <c r="E14" s="1851" t="s">
        <v>2300</v>
      </c>
      <c r="F14" s="1851" t="s">
        <v>2269</v>
      </c>
      <c r="G14" s="1851" t="s">
        <v>2301</v>
      </c>
      <c r="H14" s="1851" t="s">
        <v>28</v>
      </c>
      <c r="I14" s="1851" t="s">
        <v>808</v>
      </c>
    </row>
    <row customHeight="1" ht="11.25">
      <c r="A15" s="1851" t="s">
        <v>2250</v>
      </c>
      <c r="B15" s="1851" t="s">
        <v>16</v>
      </c>
      <c r="C15" s="1851" t="s">
        <v>2302</v>
      </c>
      <c r="D15" s="1851" t="s">
        <v>2303</v>
      </c>
      <c r="E15" s="1851" t="s">
        <v>2304</v>
      </c>
      <c r="F15" s="1851" t="s">
        <v>2264</v>
      </c>
      <c r="G15" s="1851" t="s">
        <v>2305</v>
      </c>
      <c r="H15" s="1851" t="s">
        <v>28</v>
      </c>
      <c r="I15" s="1851" t="s">
        <v>808</v>
      </c>
    </row>
    <row customHeight="1" ht="11.25">
      <c r="A16" s="1851" t="s">
        <v>2250</v>
      </c>
      <c r="B16" s="1851" t="s">
        <v>16</v>
      </c>
      <c r="C16" s="1851" t="s">
        <v>2306</v>
      </c>
      <c r="D16" s="1851" t="s">
        <v>2307</v>
      </c>
      <c r="E16" s="1851" t="s">
        <v>2308</v>
      </c>
      <c r="F16" s="1851" t="s">
        <v>2309</v>
      </c>
      <c r="G16" s="1851" t="s">
        <v>2310</v>
      </c>
      <c r="H16" s="1851" t="s">
        <v>28</v>
      </c>
      <c r="I16" s="1851" t="s">
        <v>808</v>
      </c>
    </row>
    <row customHeight="1" ht="11.25">
      <c r="A17" s="1851" t="s">
        <v>2250</v>
      </c>
      <c r="B17" s="1851" t="s">
        <v>16</v>
      </c>
      <c r="C17" s="1851" t="s">
        <v>2311</v>
      </c>
      <c r="D17" s="1851" t="s">
        <v>2312</v>
      </c>
      <c r="E17" s="1851" t="s">
        <v>2313</v>
      </c>
      <c r="F17" s="1851" t="s">
        <v>2274</v>
      </c>
      <c r="G17" s="1851" t="s">
        <v>2314</v>
      </c>
      <c r="H17" s="1851" t="s">
        <v>28</v>
      </c>
      <c r="I17" s="1851" t="s">
        <v>808</v>
      </c>
    </row>
    <row customHeight="1" ht="11.25">
      <c r="A18" s="1851" t="s">
        <v>2250</v>
      </c>
      <c r="B18" s="1851" t="s">
        <v>16</v>
      </c>
      <c r="C18" s="1851" t="s">
        <v>2315</v>
      </c>
      <c r="D18" s="1851" t="s">
        <v>2316</v>
      </c>
      <c r="E18" s="1851" t="s">
        <v>2317</v>
      </c>
      <c r="F18" s="1851" t="s">
        <v>2264</v>
      </c>
      <c r="G18" s="1851" t="s">
        <v>2318</v>
      </c>
      <c r="H18" s="1851" t="s">
        <v>28</v>
      </c>
      <c r="I18" s="1851" t="s">
        <v>808</v>
      </c>
    </row>
    <row customHeight="1" ht="11.25">
      <c r="A19" s="1851" t="s">
        <v>2250</v>
      </c>
      <c r="B19" s="1851" t="s">
        <v>16</v>
      </c>
      <c r="C19" s="1851" t="s">
        <v>2319</v>
      </c>
      <c r="D19" s="1851" t="s">
        <v>2320</v>
      </c>
      <c r="E19" s="1851" t="s">
        <v>2321</v>
      </c>
      <c r="F19" s="1851" t="s">
        <v>2309</v>
      </c>
      <c r="G19" s="1851" t="s">
        <v>2322</v>
      </c>
      <c r="H19" s="1851" t="s">
        <v>28</v>
      </c>
      <c r="I19" s="1851" t="s">
        <v>808</v>
      </c>
    </row>
    <row customHeight="1" ht="11.25">
      <c r="A20" s="1851" t="s">
        <v>2250</v>
      </c>
      <c r="B20" s="1851" t="s">
        <v>16</v>
      </c>
      <c r="C20" s="1851" t="s">
        <v>2323</v>
      </c>
      <c r="D20" s="1851" t="s">
        <v>2324</v>
      </c>
      <c r="E20" s="1851" t="s">
        <v>2325</v>
      </c>
      <c r="F20" s="1851" t="s">
        <v>2269</v>
      </c>
      <c r="G20" s="1851" t="s">
        <v>2326</v>
      </c>
      <c r="H20" s="1851" t="s">
        <v>28</v>
      </c>
      <c r="I20" s="1851" t="s">
        <v>808</v>
      </c>
    </row>
    <row customHeight="1" ht="11.25">
      <c r="A21" s="1851" t="s">
        <v>2250</v>
      </c>
      <c r="B21" s="1851" t="s">
        <v>16</v>
      </c>
      <c r="C21" s="1851" t="s">
        <v>2327</v>
      </c>
      <c r="D21" s="1851" t="s">
        <v>2328</v>
      </c>
      <c r="E21" s="1851" t="s">
        <v>2329</v>
      </c>
      <c r="F21" s="1851" t="s">
        <v>2309</v>
      </c>
      <c r="G21" s="1851" t="s">
        <v>28</v>
      </c>
      <c r="H21" s="1851" t="s">
        <v>28</v>
      </c>
      <c r="I21" s="1851" t="s">
        <v>808</v>
      </c>
    </row>
    <row customHeight="1" ht="11.25">
      <c r="A22" s="1851" t="s">
        <v>2250</v>
      </c>
      <c r="B22" s="1851" t="s">
        <v>16</v>
      </c>
      <c r="C22" s="1851" t="s">
        <v>2330</v>
      </c>
      <c r="D22" s="1851" t="s">
        <v>2331</v>
      </c>
      <c r="E22" s="1851" t="s">
        <v>2332</v>
      </c>
      <c r="F22" s="1851" t="s">
        <v>2333</v>
      </c>
      <c r="G22" s="1851" t="s">
        <v>2334</v>
      </c>
      <c r="H22" s="1851" t="s">
        <v>28</v>
      </c>
      <c r="I22" s="1851" t="s">
        <v>808</v>
      </c>
    </row>
    <row customHeight="1" ht="11.25">
      <c r="A23" s="1851" t="s">
        <v>2250</v>
      </c>
      <c r="B23" s="1851" t="s">
        <v>16</v>
      </c>
      <c r="C23" s="1851" t="s">
        <v>2335</v>
      </c>
      <c r="D23" s="1851" t="s">
        <v>2336</v>
      </c>
      <c r="E23" s="1851" t="s">
        <v>2337</v>
      </c>
      <c r="F23" s="1851" t="s">
        <v>2269</v>
      </c>
      <c r="G23" s="1851" t="s">
        <v>2338</v>
      </c>
      <c r="H23" s="1851" t="s">
        <v>28</v>
      </c>
      <c r="I23" s="1851" t="s">
        <v>808</v>
      </c>
    </row>
    <row customHeight="1" ht="11.25">
      <c r="A24" s="1851" t="s">
        <v>2250</v>
      </c>
      <c r="B24" s="1851" t="s">
        <v>16</v>
      </c>
      <c r="C24" s="1851" t="s">
        <v>2339</v>
      </c>
      <c r="D24" s="1851" t="s">
        <v>2340</v>
      </c>
      <c r="E24" s="1851" t="s">
        <v>2341</v>
      </c>
      <c r="F24" s="1851" t="s">
        <v>2309</v>
      </c>
      <c r="G24" s="1851" t="s">
        <v>2342</v>
      </c>
      <c r="H24" s="1851" t="s">
        <v>28</v>
      </c>
      <c r="I24" s="1851" t="s">
        <v>808</v>
      </c>
    </row>
    <row customHeight="1" ht="11.25">
      <c r="A25" s="1851" t="s">
        <v>2250</v>
      </c>
      <c r="B25" s="1851" t="s">
        <v>16</v>
      </c>
      <c r="C25" s="1851" t="s">
        <v>2343</v>
      </c>
      <c r="D25" s="1851" t="s">
        <v>2344</v>
      </c>
      <c r="E25" s="1851" t="s">
        <v>2345</v>
      </c>
      <c r="F25" s="1851" t="s">
        <v>2264</v>
      </c>
      <c r="G25" s="1851" t="s">
        <v>2346</v>
      </c>
      <c r="H25" s="1851" t="s">
        <v>28</v>
      </c>
      <c r="I25" s="1851" t="s">
        <v>808</v>
      </c>
    </row>
    <row customHeight="1" ht="11.25">
      <c r="A26" s="1851" t="s">
        <v>2250</v>
      </c>
      <c r="B26" s="1851" t="s">
        <v>16</v>
      </c>
      <c r="C26" s="1851" t="s">
        <v>2347</v>
      </c>
      <c r="D26" s="1851" t="s">
        <v>2348</v>
      </c>
      <c r="E26" s="1851" t="s">
        <v>2292</v>
      </c>
      <c r="F26" s="1851" t="s">
        <v>2349</v>
      </c>
      <c r="G26" s="1851" t="s">
        <v>28</v>
      </c>
      <c r="H26" s="1851" t="s">
        <v>28</v>
      </c>
      <c r="I26" s="1851" t="s">
        <v>808</v>
      </c>
    </row>
    <row customHeight="1" ht="11.25">
      <c r="A27" s="1851" t="s">
        <v>2250</v>
      </c>
      <c r="B27" s="1851" t="s">
        <v>16</v>
      </c>
      <c r="C27" s="1851" t="s">
        <v>2350</v>
      </c>
      <c r="D27" s="1851" t="s">
        <v>2351</v>
      </c>
      <c r="E27" s="1851" t="s">
        <v>2352</v>
      </c>
      <c r="F27" s="1851" t="s">
        <v>2353</v>
      </c>
      <c r="G27" s="1851" t="s">
        <v>28</v>
      </c>
      <c r="H27" s="1851" t="s">
        <v>28</v>
      </c>
      <c r="I27" s="1851" t="s">
        <v>808</v>
      </c>
    </row>
    <row customHeight="1" ht="11.25">
      <c r="A28" s="1851" t="s">
        <v>2250</v>
      </c>
      <c r="B28" s="1851" t="s">
        <v>16</v>
      </c>
      <c r="C28" s="1851" t="s">
        <v>2354</v>
      </c>
      <c r="D28" s="1851" t="s">
        <v>2355</v>
      </c>
      <c r="E28" s="1851" t="s">
        <v>2356</v>
      </c>
      <c r="F28" s="1851" t="s">
        <v>2357</v>
      </c>
      <c r="G28" s="1851" t="s">
        <v>28</v>
      </c>
      <c r="H28" s="1851" t="s">
        <v>28</v>
      </c>
      <c r="I28" s="1851" t="s">
        <v>808</v>
      </c>
    </row>
    <row customHeight="1" ht="11.25">
      <c r="A29" s="1851" t="s">
        <v>2250</v>
      </c>
      <c r="B29" s="1851" t="s">
        <v>16</v>
      </c>
      <c r="C29" s="1851" t="s">
        <v>2358</v>
      </c>
      <c r="D29" s="1851" t="s">
        <v>2359</v>
      </c>
      <c r="E29" s="1851" t="s">
        <v>2356</v>
      </c>
      <c r="F29" s="1851" t="s">
        <v>2360</v>
      </c>
      <c r="G29" s="1851" t="s">
        <v>2361</v>
      </c>
      <c r="H29" s="1851" t="s">
        <v>28</v>
      </c>
      <c r="I29" s="1851" t="s">
        <v>808</v>
      </c>
    </row>
    <row customHeight="1" ht="11.25">
      <c r="A30" s="1851" t="s">
        <v>2250</v>
      </c>
      <c r="B30" s="1851" t="s">
        <v>16</v>
      </c>
      <c r="C30" s="1851" t="s">
        <v>2362</v>
      </c>
      <c r="D30" s="1851" t="s">
        <v>2363</v>
      </c>
      <c r="E30" s="1851" t="s">
        <v>2364</v>
      </c>
      <c r="F30" s="1851" t="s">
        <v>2365</v>
      </c>
      <c r="G30" s="1851" t="s">
        <v>28</v>
      </c>
      <c r="H30" s="1851" t="s">
        <v>28</v>
      </c>
      <c r="I30" s="1851" t="s">
        <v>808</v>
      </c>
    </row>
    <row customHeight="1" ht="11.25">
      <c r="A31" s="1851" t="s">
        <v>2250</v>
      </c>
      <c r="B31" s="1851" t="s">
        <v>16</v>
      </c>
      <c r="C31" s="1851" t="s">
        <v>2366</v>
      </c>
      <c r="D31" s="1851" t="s">
        <v>2367</v>
      </c>
      <c r="E31" s="1851" t="s">
        <v>2368</v>
      </c>
      <c r="F31" s="1851" t="s">
        <v>2274</v>
      </c>
      <c r="G31" s="1851" t="s">
        <v>2369</v>
      </c>
      <c r="H31" s="1851" t="s">
        <v>28</v>
      </c>
      <c r="I31" s="1851" t="s">
        <v>808</v>
      </c>
    </row>
    <row customHeight="1" ht="11.25">
      <c r="A32" s="1851" t="s">
        <v>2250</v>
      </c>
      <c r="B32" s="1851" t="s">
        <v>16</v>
      </c>
      <c r="C32" s="1851" t="s">
        <v>2370</v>
      </c>
      <c r="D32" s="1851" t="s">
        <v>2371</v>
      </c>
      <c r="E32" s="1851" t="s">
        <v>2372</v>
      </c>
      <c r="F32" s="1851" t="s">
        <v>2274</v>
      </c>
      <c r="G32" s="1851" t="s">
        <v>2373</v>
      </c>
      <c r="H32" s="1851" t="s">
        <v>28</v>
      </c>
      <c r="I32" s="1851" t="s">
        <v>808</v>
      </c>
    </row>
    <row customHeight="1" ht="11.25">
      <c r="A33" s="1851" t="s">
        <v>2250</v>
      </c>
      <c r="B33" s="1851" t="s">
        <v>16</v>
      </c>
      <c r="C33" s="1851" t="s">
        <v>2374</v>
      </c>
      <c r="D33" s="1851" t="s">
        <v>2375</v>
      </c>
      <c r="E33" s="1851" t="s">
        <v>2376</v>
      </c>
      <c r="F33" s="1851" t="s">
        <v>2377</v>
      </c>
      <c r="G33" s="1851" t="s">
        <v>28</v>
      </c>
      <c r="H33" s="1851" t="s">
        <v>28</v>
      </c>
      <c r="I33" s="1851" t="s">
        <v>808</v>
      </c>
    </row>
    <row customHeight="1" ht="11.25">
      <c r="A34" s="1851" t="s">
        <v>2250</v>
      </c>
      <c r="B34" s="1851" t="s">
        <v>16</v>
      </c>
      <c r="C34" s="1851" t="s">
        <v>2378</v>
      </c>
      <c r="D34" s="1851" t="s">
        <v>2379</v>
      </c>
      <c r="E34" s="1851" t="s">
        <v>2292</v>
      </c>
      <c r="F34" s="1851" t="s">
        <v>2380</v>
      </c>
      <c r="G34" s="1851" t="s">
        <v>2381</v>
      </c>
      <c r="H34" s="1851" t="s">
        <v>28</v>
      </c>
      <c r="I34" s="1851" t="s">
        <v>808</v>
      </c>
    </row>
    <row customHeight="1" ht="11.25">
      <c r="A35" s="1851" t="s">
        <v>2250</v>
      </c>
      <c r="B35" s="1851" t="s">
        <v>16</v>
      </c>
      <c r="C35" s="1851" t="s">
        <v>2251</v>
      </c>
      <c r="D35" s="1851" t="s">
        <v>2252</v>
      </c>
      <c r="E35" s="1851" t="s">
        <v>2253</v>
      </c>
      <c r="F35" s="1851" t="s">
        <v>2254</v>
      </c>
      <c r="G35" s="1851" t="s">
        <v>2255</v>
      </c>
      <c r="H35" s="1851" t="s">
        <v>28</v>
      </c>
      <c r="I35" s="1851" t="s">
        <v>894</v>
      </c>
    </row>
    <row customHeight="1" ht="11.25">
      <c r="A36" s="1851" t="s">
        <v>2250</v>
      </c>
      <c r="B36" s="1851" t="s">
        <v>16</v>
      </c>
      <c r="C36" s="1851" t="s">
        <v>13</v>
      </c>
      <c r="D36" s="1851" t="s">
        <v>46</v>
      </c>
      <c r="E36" s="1851" t="s">
        <v>49</v>
      </c>
      <c r="F36" s="1851" t="s">
        <v>51</v>
      </c>
      <c r="G36" s="1851" t="s">
        <v>28</v>
      </c>
      <c r="H36" s="1851" t="s">
        <v>28</v>
      </c>
      <c r="I36" s="1851" t="s">
        <v>894</v>
      </c>
    </row>
    <row customHeight="1" ht="11.25">
      <c r="A37" s="1851" t="s">
        <v>2250</v>
      </c>
      <c r="B37" s="1851" t="s">
        <v>16</v>
      </c>
      <c r="C37" s="1851" t="s">
        <v>2271</v>
      </c>
      <c r="D37" s="1851" t="s">
        <v>2272</v>
      </c>
      <c r="E37" s="1851" t="s">
        <v>2273</v>
      </c>
      <c r="F37" s="1851" t="s">
        <v>2274</v>
      </c>
      <c r="G37" s="1851" t="s">
        <v>2275</v>
      </c>
      <c r="H37" s="1851" t="s">
        <v>28</v>
      </c>
      <c r="I37" s="1851" t="s">
        <v>894</v>
      </c>
    </row>
    <row customHeight="1" ht="11.25">
      <c r="A38" s="1851" t="s">
        <v>2250</v>
      </c>
      <c r="B38" s="1851" t="s">
        <v>16</v>
      </c>
      <c r="C38" s="1851" t="s">
        <v>28</v>
      </c>
      <c r="D38" s="1851" t="s">
        <v>2276</v>
      </c>
      <c r="E38" s="1851" t="s">
        <v>2277</v>
      </c>
      <c r="F38" s="1851" t="s">
        <v>2274</v>
      </c>
      <c r="G38" s="1851" t="s">
        <v>28</v>
      </c>
      <c r="H38" s="1851" t="s">
        <v>28</v>
      </c>
      <c r="I38" s="1851" t="s">
        <v>894</v>
      </c>
    </row>
    <row customHeight="1" ht="11.25">
      <c r="A39" s="1851" t="s">
        <v>2250</v>
      </c>
      <c r="B39" s="1851" t="s">
        <v>16</v>
      </c>
      <c r="C39" s="1851" t="s">
        <v>2282</v>
      </c>
      <c r="D39" s="1851" t="s">
        <v>2283</v>
      </c>
      <c r="E39" s="1851" t="s">
        <v>2284</v>
      </c>
      <c r="F39" s="1851" t="s">
        <v>2264</v>
      </c>
      <c r="G39" s="1851" t="s">
        <v>2285</v>
      </c>
      <c r="H39" s="1851" t="s">
        <v>28</v>
      </c>
      <c r="I39" s="1851" t="s">
        <v>894</v>
      </c>
    </row>
    <row customHeight="1" ht="11.25">
      <c r="A40" s="1851" t="s">
        <v>2250</v>
      </c>
      <c r="B40" s="1851" t="s">
        <v>16</v>
      </c>
      <c r="C40" s="1851" t="s">
        <v>2294</v>
      </c>
      <c r="D40" s="1851" t="s">
        <v>2295</v>
      </c>
      <c r="E40" s="1851" t="s">
        <v>2292</v>
      </c>
      <c r="F40" s="1851" t="s">
        <v>2296</v>
      </c>
      <c r="G40" s="1851" t="s">
        <v>2297</v>
      </c>
      <c r="H40" s="1851" t="s">
        <v>28</v>
      </c>
      <c r="I40" s="1851" t="s">
        <v>894</v>
      </c>
    </row>
    <row customHeight="1" ht="11.25">
      <c r="A41" s="1851" t="s">
        <v>2250</v>
      </c>
      <c r="B41" s="1851" t="s">
        <v>16</v>
      </c>
      <c r="C41" s="1851" t="s">
        <v>2339</v>
      </c>
      <c r="D41" s="1851" t="s">
        <v>2340</v>
      </c>
      <c r="E41" s="1851" t="s">
        <v>2341</v>
      </c>
      <c r="F41" s="1851" t="s">
        <v>2309</v>
      </c>
      <c r="G41" s="1851" t="s">
        <v>2342</v>
      </c>
      <c r="H41" s="1851" t="s">
        <v>28</v>
      </c>
      <c r="I41" s="1851" t="s">
        <v>894</v>
      </c>
    </row>
    <row customHeight="1" ht="11.25">
      <c r="A42" s="1851" t="s">
        <v>2250</v>
      </c>
      <c r="B42" s="1851" t="s">
        <v>16</v>
      </c>
      <c r="C42" s="1851" t="s">
        <v>2354</v>
      </c>
      <c r="D42" s="1851" t="s">
        <v>2355</v>
      </c>
      <c r="E42" s="1851" t="s">
        <v>2356</v>
      </c>
      <c r="F42" s="1851" t="s">
        <v>2357</v>
      </c>
      <c r="G42" s="1851" t="s">
        <v>28</v>
      </c>
      <c r="H42" s="1851" t="s">
        <v>28</v>
      </c>
      <c r="I42" s="1851" t="s">
        <v>894</v>
      </c>
    </row>
    <row customHeight="1" ht="11.25">
      <c r="A43" s="1851" t="s">
        <v>2250</v>
      </c>
      <c r="B43" s="1851" t="s">
        <v>16</v>
      </c>
      <c r="C43" s="1851" t="s">
        <v>2358</v>
      </c>
      <c r="D43" s="1851" t="s">
        <v>2359</v>
      </c>
      <c r="E43" s="1851" t="s">
        <v>2356</v>
      </c>
      <c r="F43" s="1851" t="s">
        <v>2360</v>
      </c>
      <c r="G43" s="1851" t="s">
        <v>2361</v>
      </c>
      <c r="H43" s="1851" t="s">
        <v>28</v>
      </c>
      <c r="I43" s="1851" t="s">
        <v>894</v>
      </c>
    </row>
    <row customHeight="1" ht="11.25">
      <c r="A44" s="1851" t="s">
        <v>2250</v>
      </c>
      <c r="B44" s="1851" t="s">
        <v>16</v>
      </c>
      <c r="C44" s="1851" t="s">
        <v>2374</v>
      </c>
      <c r="D44" s="1851" t="s">
        <v>2375</v>
      </c>
      <c r="E44" s="1851" t="s">
        <v>2376</v>
      </c>
      <c r="F44" s="1851" t="s">
        <v>2377</v>
      </c>
      <c r="G44" s="1851" t="s">
        <v>28</v>
      </c>
      <c r="H44" s="1851" t="s">
        <v>28</v>
      </c>
      <c r="I44" s="1851" t="s">
        <v>894</v>
      </c>
    </row>
    <row customHeight="1" ht="11.25">
      <c r="A45" s="1851" t="s">
        <v>2250</v>
      </c>
      <c r="B45" s="1851" t="s">
        <v>16</v>
      </c>
      <c r="C45" s="1851" t="s">
        <v>2251</v>
      </c>
      <c r="D45" s="1851" t="s">
        <v>2252</v>
      </c>
      <c r="E45" s="1851" t="s">
        <v>2253</v>
      </c>
      <c r="F45" s="1851" t="s">
        <v>2254</v>
      </c>
      <c r="G45" s="1851" t="s">
        <v>2255</v>
      </c>
      <c r="H45" s="1851" t="s">
        <v>28</v>
      </c>
      <c r="I45" s="1851" t="s">
        <v>854</v>
      </c>
    </row>
    <row customHeight="1" ht="11.25">
      <c r="A46" s="1851" t="s">
        <v>2250</v>
      </c>
      <c r="B46" s="1851" t="s">
        <v>16</v>
      </c>
      <c r="C46" s="1851" t="s">
        <v>2261</v>
      </c>
      <c r="D46" s="1851" t="s">
        <v>2262</v>
      </c>
      <c r="E46" s="1851" t="s">
        <v>2263</v>
      </c>
      <c r="F46" s="1851" t="s">
        <v>2264</v>
      </c>
      <c r="G46" s="1851" t="s">
        <v>2265</v>
      </c>
      <c r="H46" s="1851" t="s">
        <v>28</v>
      </c>
      <c r="I46" s="1851" t="s">
        <v>854</v>
      </c>
    </row>
    <row customHeight="1" ht="11.25">
      <c r="A47" s="1851" t="s">
        <v>2250</v>
      </c>
      <c r="B47" s="1851" t="s">
        <v>16</v>
      </c>
      <c r="C47" s="1851" t="s">
        <v>2266</v>
      </c>
      <c r="D47" s="1851" t="s">
        <v>2267</v>
      </c>
      <c r="E47" s="1851" t="s">
        <v>2268</v>
      </c>
      <c r="F47" s="1851" t="s">
        <v>2269</v>
      </c>
      <c r="G47" s="1851" t="s">
        <v>2270</v>
      </c>
      <c r="H47" s="1851" t="s">
        <v>28</v>
      </c>
      <c r="I47" s="1851" t="s">
        <v>854</v>
      </c>
    </row>
    <row customHeight="1" ht="11.25">
      <c r="A48" s="1851" t="s">
        <v>2250</v>
      </c>
      <c r="B48" s="1851" t="s">
        <v>16</v>
      </c>
      <c r="C48" s="1851" t="s">
        <v>2271</v>
      </c>
      <c r="D48" s="1851" t="s">
        <v>2272</v>
      </c>
      <c r="E48" s="1851" t="s">
        <v>2273</v>
      </c>
      <c r="F48" s="1851" t="s">
        <v>2274</v>
      </c>
      <c r="G48" s="1851" t="s">
        <v>2275</v>
      </c>
      <c r="H48" s="1851" t="s">
        <v>28</v>
      </c>
      <c r="I48" s="1851" t="s">
        <v>854</v>
      </c>
    </row>
    <row customHeight="1" ht="11.25">
      <c r="A49" s="1851" t="s">
        <v>2250</v>
      </c>
      <c r="B49" s="1851" t="s">
        <v>16</v>
      </c>
      <c r="C49" s="1851" t="s">
        <v>28</v>
      </c>
      <c r="D49" s="1851" t="s">
        <v>2276</v>
      </c>
      <c r="E49" s="1851" t="s">
        <v>2277</v>
      </c>
      <c r="F49" s="1851" t="s">
        <v>2274</v>
      </c>
      <c r="G49" s="1851" t="s">
        <v>28</v>
      </c>
      <c r="H49" s="1851" t="s">
        <v>28</v>
      </c>
      <c r="I49" s="1851" t="s">
        <v>854</v>
      </c>
    </row>
    <row customHeight="1" ht="11.25">
      <c r="A50" s="1851" t="s">
        <v>2250</v>
      </c>
      <c r="B50" s="1851" t="s">
        <v>16</v>
      </c>
      <c r="C50" s="1851" t="s">
        <v>2382</v>
      </c>
      <c r="D50" s="1851" t="s">
        <v>2383</v>
      </c>
      <c r="E50" s="1851" t="s">
        <v>2384</v>
      </c>
      <c r="F50" s="1851" t="s">
        <v>576</v>
      </c>
      <c r="G50" s="1851" t="s">
        <v>28</v>
      </c>
      <c r="H50" s="1851" t="s">
        <v>28</v>
      </c>
      <c r="I50" s="1851" t="s">
        <v>854</v>
      </c>
    </row>
    <row customHeight="1" ht="11.25">
      <c r="A51" s="1851" t="s">
        <v>2250</v>
      </c>
      <c r="B51" s="1851" t="s">
        <v>16</v>
      </c>
      <c r="C51" s="1851" t="s">
        <v>2278</v>
      </c>
      <c r="D51" s="1851" t="s">
        <v>2279</v>
      </c>
      <c r="E51" s="1851" t="s">
        <v>2280</v>
      </c>
      <c r="F51" s="1851" t="s">
        <v>2264</v>
      </c>
      <c r="G51" s="1851" t="s">
        <v>2281</v>
      </c>
      <c r="H51" s="1851" t="s">
        <v>28</v>
      </c>
      <c r="I51" s="1851" t="s">
        <v>854</v>
      </c>
    </row>
    <row customHeight="1" ht="11.25">
      <c r="A52" s="1851" t="s">
        <v>2250</v>
      </c>
      <c r="B52" s="1851" t="s">
        <v>16</v>
      </c>
      <c r="C52" s="1851" t="s">
        <v>2282</v>
      </c>
      <c r="D52" s="1851" t="s">
        <v>2283</v>
      </c>
      <c r="E52" s="1851" t="s">
        <v>2284</v>
      </c>
      <c r="F52" s="1851" t="s">
        <v>2264</v>
      </c>
      <c r="G52" s="1851" t="s">
        <v>2285</v>
      </c>
      <c r="H52" s="1851" t="s">
        <v>28</v>
      </c>
      <c r="I52" s="1851" t="s">
        <v>854</v>
      </c>
    </row>
    <row customHeight="1" ht="11.25">
      <c r="A53" s="1851" t="s">
        <v>2250</v>
      </c>
      <c r="B53" s="1851" t="s">
        <v>16</v>
      </c>
      <c r="C53" s="1851" t="s">
        <v>2286</v>
      </c>
      <c r="D53" s="1851" t="s">
        <v>2287</v>
      </c>
      <c r="E53" s="1851" t="s">
        <v>2288</v>
      </c>
      <c r="F53" s="1851" t="s">
        <v>2269</v>
      </c>
      <c r="G53" s="1851" t="s">
        <v>2289</v>
      </c>
      <c r="H53" s="1851" t="s">
        <v>28</v>
      </c>
      <c r="I53" s="1851" t="s">
        <v>854</v>
      </c>
    </row>
    <row customHeight="1" ht="11.25">
      <c r="A54" s="1851" t="s">
        <v>2250</v>
      </c>
      <c r="B54" s="1851" t="s">
        <v>16</v>
      </c>
      <c r="C54" s="1851" t="s">
        <v>2294</v>
      </c>
      <c r="D54" s="1851" t="s">
        <v>2295</v>
      </c>
      <c r="E54" s="1851" t="s">
        <v>2292</v>
      </c>
      <c r="F54" s="1851" t="s">
        <v>2296</v>
      </c>
      <c r="G54" s="1851" t="s">
        <v>2297</v>
      </c>
      <c r="H54" s="1851" t="s">
        <v>28</v>
      </c>
      <c r="I54" s="1851" t="s">
        <v>854</v>
      </c>
    </row>
    <row customHeight="1" ht="11.25">
      <c r="A55" s="1851" t="s">
        <v>2250</v>
      </c>
      <c r="B55" s="1851" t="s">
        <v>16</v>
      </c>
      <c r="C55" s="1851" t="s">
        <v>2298</v>
      </c>
      <c r="D55" s="1851" t="s">
        <v>2299</v>
      </c>
      <c r="E55" s="1851" t="s">
        <v>2300</v>
      </c>
      <c r="F55" s="1851" t="s">
        <v>2269</v>
      </c>
      <c r="G55" s="1851" t="s">
        <v>2301</v>
      </c>
      <c r="H55" s="1851" t="s">
        <v>28</v>
      </c>
      <c r="I55" s="1851" t="s">
        <v>854</v>
      </c>
    </row>
    <row customHeight="1" ht="11.25">
      <c r="A56" s="1851" t="s">
        <v>2250</v>
      </c>
      <c r="B56" s="1851" t="s">
        <v>16</v>
      </c>
      <c r="C56" s="1851" t="s">
        <v>2385</v>
      </c>
      <c r="D56" s="1851" t="s">
        <v>2386</v>
      </c>
      <c r="E56" s="1851" t="s">
        <v>2387</v>
      </c>
      <c r="F56" s="1851" t="s">
        <v>2388</v>
      </c>
      <c r="G56" s="1851" t="s">
        <v>28</v>
      </c>
      <c r="H56" s="1851" t="s">
        <v>28</v>
      </c>
      <c r="I56" s="1851" t="s">
        <v>854</v>
      </c>
    </row>
    <row customHeight="1" ht="11.25">
      <c r="A57" s="1851" t="s">
        <v>2250</v>
      </c>
      <c r="B57" s="1851" t="s">
        <v>16</v>
      </c>
      <c r="C57" s="1851" t="s">
        <v>2389</v>
      </c>
      <c r="D57" s="1851" t="s">
        <v>2390</v>
      </c>
      <c r="E57" s="1851" t="s">
        <v>2391</v>
      </c>
      <c r="F57" s="1851" t="s">
        <v>2264</v>
      </c>
      <c r="G57" s="1851" t="s">
        <v>2392</v>
      </c>
      <c r="H57" s="1851" t="s">
        <v>28</v>
      </c>
      <c r="I57" s="1851" t="s">
        <v>854</v>
      </c>
    </row>
    <row customHeight="1" ht="11.25">
      <c r="A58" s="1851" t="s">
        <v>2250</v>
      </c>
      <c r="B58" s="1851" t="s">
        <v>16</v>
      </c>
      <c r="C58" s="1851" t="s">
        <v>2302</v>
      </c>
      <c r="D58" s="1851" t="s">
        <v>2303</v>
      </c>
      <c r="E58" s="1851" t="s">
        <v>2304</v>
      </c>
      <c r="F58" s="1851" t="s">
        <v>2264</v>
      </c>
      <c r="G58" s="1851" t="s">
        <v>2305</v>
      </c>
      <c r="H58" s="1851" t="s">
        <v>28</v>
      </c>
      <c r="I58" s="1851" t="s">
        <v>854</v>
      </c>
    </row>
    <row customHeight="1" ht="11.25">
      <c r="A59" s="1851" t="s">
        <v>2250</v>
      </c>
      <c r="B59" s="1851" t="s">
        <v>16</v>
      </c>
      <c r="C59" s="1851" t="s">
        <v>2306</v>
      </c>
      <c r="D59" s="1851" t="s">
        <v>2307</v>
      </c>
      <c r="E59" s="1851" t="s">
        <v>2308</v>
      </c>
      <c r="F59" s="1851" t="s">
        <v>2309</v>
      </c>
      <c r="G59" s="1851" t="s">
        <v>2310</v>
      </c>
      <c r="H59" s="1851" t="s">
        <v>28</v>
      </c>
      <c r="I59" s="1851" t="s">
        <v>854</v>
      </c>
    </row>
    <row customHeight="1" ht="11.25">
      <c r="A60" s="1851" t="s">
        <v>2250</v>
      </c>
      <c r="B60" s="1851" t="s">
        <v>16</v>
      </c>
      <c r="C60" s="1851" t="s">
        <v>2393</v>
      </c>
      <c r="D60" s="1851" t="s">
        <v>2394</v>
      </c>
      <c r="E60" s="1851" t="s">
        <v>2395</v>
      </c>
      <c r="F60" s="1851" t="s">
        <v>2309</v>
      </c>
      <c r="G60" s="1851" t="s">
        <v>2396</v>
      </c>
      <c r="H60" s="1851" t="s">
        <v>28</v>
      </c>
      <c r="I60" s="1851" t="s">
        <v>854</v>
      </c>
    </row>
    <row customHeight="1" ht="11.25">
      <c r="A61" s="1851" t="s">
        <v>2250</v>
      </c>
      <c r="B61" s="1851" t="s">
        <v>16</v>
      </c>
      <c r="C61" s="1851" t="s">
        <v>2397</v>
      </c>
      <c r="D61" s="1851" t="s">
        <v>2398</v>
      </c>
      <c r="E61" s="1851" t="s">
        <v>2399</v>
      </c>
      <c r="F61" s="1851" t="s">
        <v>2333</v>
      </c>
      <c r="G61" s="1851" t="s">
        <v>2400</v>
      </c>
      <c r="H61" s="1851" t="s">
        <v>28</v>
      </c>
      <c r="I61" s="1851" t="s">
        <v>854</v>
      </c>
    </row>
    <row customHeight="1" ht="11.25">
      <c r="A62" s="1851" t="s">
        <v>2250</v>
      </c>
      <c r="B62" s="1851" t="s">
        <v>16</v>
      </c>
      <c r="C62" s="1851" t="s">
        <v>2315</v>
      </c>
      <c r="D62" s="1851" t="s">
        <v>2316</v>
      </c>
      <c r="E62" s="1851" t="s">
        <v>2317</v>
      </c>
      <c r="F62" s="1851" t="s">
        <v>2264</v>
      </c>
      <c r="G62" s="1851" t="s">
        <v>2318</v>
      </c>
      <c r="H62" s="1851" t="s">
        <v>28</v>
      </c>
      <c r="I62" s="1851" t="s">
        <v>854</v>
      </c>
    </row>
    <row customHeight="1" ht="11.25">
      <c r="A63" s="1851" t="s">
        <v>2250</v>
      </c>
      <c r="B63" s="1851" t="s">
        <v>16</v>
      </c>
      <c r="C63" s="1851" t="s">
        <v>2401</v>
      </c>
      <c r="D63" s="1851" t="s">
        <v>2402</v>
      </c>
      <c r="E63" s="1851" t="s">
        <v>2403</v>
      </c>
      <c r="F63" s="1851" t="s">
        <v>2388</v>
      </c>
      <c r="G63" s="1851" t="s">
        <v>2404</v>
      </c>
      <c r="H63" s="1851" t="s">
        <v>28</v>
      </c>
      <c r="I63" s="1851" t="s">
        <v>854</v>
      </c>
    </row>
    <row customHeight="1" ht="11.25">
      <c r="A64" s="1851" t="s">
        <v>2250</v>
      </c>
      <c r="B64" s="1851" t="s">
        <v>16</v>
      </c>
      <c r="C64" s="1851" t="s">
        <v>2319</v>
      </c>
      <c r="D64" s="1851" t="s">
        <v>2320</v>
      </c>
      <c r="E64" s="1851" t="s">
        <v>2321</v>
      </c>
      <c r="F64" s="1851" t="s">
        <v>2309</v>
      </c>
      <c r="G64" s="1851" t="s">
        <v>2322</v>
      </c>
      <c r="H64" s="1851" t="s">
        <v>28</v>
      </c>
      <c r="I64" s="1851" t="s">
        <v>854</v>
      </c>
    </row>
    <row customHeight="1" ht="11.25">
      <c r="A65" s="1851" t="s">
        <v>2250</v>
      </c>
      <c r="B65" s="1851" t="s">
        <v>16</v>
      </c>
      <c r="C65" s="1851" t="s">
        <v>2405</v>
      </c>
      <c r="D65" s="1851" t="s">
        <v>2406</v>
      </c>
      <c r="E65" s="1851" t="s">
        <v>2407</v>
      </c>
      <c r="F65" s="1851" t="s">
        <v>2274</v>
      </c>
      <c r="G65" s="1851" t="s">
        <v>28</v>
      </c>
      <c r="H65" s="1851" t="s">
        <v>28</v>
      </c>
      <c r="I65" s="1851" t="s">
        <v>854</v>
      </c>
    </row>
    <row customHeight="1" ht="11.25">
      <c r="A66" s="1851" t="s">
        <v>2250</v>
      </c>
      <c r="B66" s="1851" t="s">
        <v>16</v>
      </c>
      <c r="C66" s="1851" t="s">
        <v>2323</v>
      </c>
      <c r="D66" s="1851" t="s">
        <v>2324</v>
      </c>
      <c r="E66" s="1851" t="s">
        <v>2325</v>
      </c>
      <c r="F66" s="1851" t="s">
        <v>2269</v>
      </c>
      <c r="G66" s="1851" t="s">
        <v>2326</v>
      </c>
      <c r="H66" s="1851" t="s">
        <v>28</v>
      </c>
      <c r="I66" s="1851" t="s">
        <v>854</v>
      </c>
    </row>
    <row customHeight="1" ht="11.25">
      <c r="A67" s="1851" t="s">
        <v>2250</v>
      </c>
      <c r="B67" s="1851" t="s">
        <v>16</v>
      </c>
      <c r="C67" s="1851" t="s">
        <v>2330</v>
      </c>
      <c r="D67" s="1851" t="s">
        <v>2331</v>
      </c>
      <c r="E67" s="1851" t="s">
        <v>2332</v>
      </c>
      <c r="F67" s="1851" t="s">
        <v>2333</v>
      </c>
      <c r="G67" s="1851" t="s">
        <v>2334</v>
      </c>
      <c r="H67" s="1851" t="s">
        <v>28</v>
      </c>
      <c r="I67" s="1851" t="s">
        <v>854</v>
      </c>
    </row>
    <row customHeight="1" ht="11.25">
      <c r="A68" s="1851" t="s">
        <v>2250</v>
      </c>
      <c r="B68" s="1851" t="s">
        <v>16</v>
      </c>
      <c r="C68" s="1851" t="s">
        <v>2335</v>
      </c>
      <c r="D68" s="1851" t="s">
        <v>2336</v>
      </c>
      <c r="E68" s="1851" t="s">
        <v>2337</v>
      </c>
      <c r="F68" s="1851" t="s">
        <v>2269</v>
      </c>
      <c r="G68" s="1851" t="s">
        <v>2338</v>
      </c>
      <c r="H68" s="1851" t="s">
        <v>28</v>
      </c>
      <c r="I68" s="1851" t="s">
        <v>854</v>
      </c>
    </row>
    <row customHeight="1" ht="11.25">
      <c r="A69" s="1851" t="s">
        <v>2250</v>
      </c>
      <c r="B69" s="1851" t="s">
        <v>16</v>
      </c>
      <c r="C69" s="1851" t="s">
        <v>2350</v>
      </c>
      <c r="D69" s="1851" t="s">
        <v>2351</v>
      </c>
      <c r="E69" s="1851" t="s">
        <v>2352</v>
      </c>
      <c r="F69" s="1851" t="s">
        <v>2353</v>
      </c>
      <c r="G69" s="1851" t="s">
        <v>28</v>
      </c>
      <c r="H69" s="1851" t="s">
        <v>28</v>
      </c>
      <c r="I69" s="1851" t="s">
        <v>854</v>
      </c>
    </row>
    <row customHeight="1" ht="11.25">
      <c r="A70" s="1851" t="s">
        <v>2250</v>
      </c>
      <c r="B70" s="1851" t="s">
        <v>16</v>
      </c>
      <c r="C70" s="1851" t="s">
        <v>2354</v>
      </c>
      <c r="D70" s="1851" t="s">
        <v>2355</v>
      </c>
      <c r="E70" s="1851" t="s">
        <v>2356</v>
      </c>
      <c r="F70" s="1851" t="s">
        <v>2357</v>
      </c>
      <c r="G70" s="1851" t="s">
        <v>28</v>
      </c>
      <c r="H70" s="1851" t="s">
        <v>28</v>
      </c>
      <c r="I70" s="1851" t="s">
        <v>854</v>
      </c>
    </row>
    <row customHeight="1" ht="11.25">
      <c r="A71" s="1851" t="s">
        <v>2250</v>
      </c>
      <c r="B71" s="1851" t="s">
        <v>16</v>
      </c>
      <c r="C71" s="1851" t="s">
        <v>2358</v>
      </c>
      <c r="D71" s="1851" t="s">
        <v>2359</v>
      </c>
      <c r="E71" s="1851" t="s">
        <v>2356</v>
      </c>
      <c r="F71" s="1851" t="s">
        <v>2360</v>
      </c>
      <c r="G71" s="1851" t="s">
        <v>2361</v>
      </c>
      <c r="H71" s="1851" t="s">
        <v>28</v>
      </c>
      <c r="I71" s="1851" t="s">
        <v>854</v>
      </c>
    </row>
    <row customHeight="1" ht="11.25">
      <c r="A72" s="1851" t="s">
        <v>2250</v>
      </c>
      <c r="B72" s="1851" t="s">
        <v>16</v>
      </c>
      <c r="C72" s="1851" t="s">
        <v>2251</v>
      </c>
      <c r="D72" s="1851" t="s">
        <v>2252</v>
      </c>
      <c r="E72" s="1851" t="s">
        <v>2253</v>
      </c>
      <c r="F72" s="1851" t="s">
        <v>2254</v>
      </c>
      <c r="G72" s="1851" t="s">
        <v>2255</v>
      </c>
      <c r="H72" s="1851" t="s">
        <v>28</v>
      </c>
      <c r="I72" s="1851" t="s">
        <v>907</v>
      </c>
    </row>
    <row customHeight="1" ht="11.25">
      <c r="A73" s="1851" t="s">
        <v>2250</v>
      </c>
      <c r="B73" s="1851" t="s">
        <v>16</v>
      </c>
      <c r="C73" s="1851" t="s">
        <v>2266</v>
      </c>
      <c r="D73" s="1851" t="s">
        <v>2267</v>
      </c>
      <c r="E73" s="1851" t="s">
        <v>2268</v>
      </c>
      <c r="F73" s="1851" t="s">
        <v>2269</v>
      </c>
      <c r="G73" s="1851" t="s">
        <v>2270</v>
      </c>
      <c r="H73" s="1851" t="s">
        <v>28</v>
      </c>
      <c r="I73" s="1851" t="s">
        <v>907</v>
      </c>
    </row>
    <row customHeight="1" ht="11.25">
      <c r="A74" s="1851" t="s">
        <v>2250</v>
      </c>
      <c r="B74" s="1851" t="s">
        <v>16</v>
      </c>
      <c r="C74" s="1851" t="s">
        <v>2271</v>
      </c>
      <c r="D74" s="1851" t="s">
        <v>2272</v>
      </c>
      <c r="E74" s="1851" t="s">
        <v>2273</v>
      </c>
      <c r="F74" s="1851" t="s">
        <v>2274</v>
      </c>
      <c r="G74" s="1851" t="s">
        <v>2275</v>
      </c>
      <c r="H74" s="1851" t="s">
        <v>28</v>
      </c>
      <c r="I74" s="1851" t="s">
        <v>907</v>
      </c>
    </row>
    <row customHeight="1" ht="11.25">
      <c r="A75" s="1851" t="s">
        <v>2250</v>
      </c>
      <c r="B75" s="1851" t="s">
        <v>16</v>
      </c>
      <c r="C75" s="1851" t="s">
        <v>28</v>
      </c>
      <c r="D75" s="1851" t="s">
        <v>2276</v>
      </c>
      <c r="E75" s="1851" t="s">
        <v>2277</v>
      </c>
      <c r="F75" s="1851" t="s">
        <v>2274</v>
      </c>
      <c r="G75" s="1851" t="s">
        <v>28</v>
      </c>
      <c r="H75" s="1851" t="s">
        <v>28</v>
      </c>
      <c r="I75" s="1851" t="s">
        <v>907</v>
      </c>
    </row>
    <row customHeight="1" ht="11.25">
      <c r="A76" s="1851" t="s">
        <v>2250</v>
      </c>
      <c r="B76" s="1851" t="s">
        <v>16</v>
      </c>
      <c r="C76" s="1851" t="s">
        <v>2278</v>
      </c>
      <c r="D76" s="1851" t="s">
        <v>2279</v>
      </c>
      <c r="E76" s="1851" t="s">
        <v>2280</v>
      </c>
      <c r="F76" s="1851" t="s">
        <v>2264</v>
      </c>
      <c r="G76" s="1851" t="s">
        <v>2281</v>
      </c>
      <c r="H76" s="1851" t="s">
        <v>28</v>
      </c>
      <c r="I76" s="1851" t="s">
        <v>907</v>
      </c>
    </row>
    <row customHeight="1" ht="11.25">
      <c r="A77" s="1851" t="s">
        <v>2250</v>
      </c>
      <c r="B77" s="1851" t="s">
        <v>16</v>
      </c>
      <c r="C77" s="1851" t="s">
        <v>2282</v>
      </c>
      <c r="D77" s="1851" t="s">
        <v>2283</v>
      </c>
      <c r="E77" s="1851" t="s">
        <v>2284</v>
      </c>
      <c r="F77" s="1851" t="s">
        <v>2264</v>
      </c>
      <c r="G77" s="1851" t="s">
        <v>2285</v>
      </c>
      <c r="H77" s="1851" t="s">
        <v>28</v>
      </c>
      <c r="I77" s="1851" t="s">
        <v>907</v>
      </c>
    </row>
    <row customHeight="1" ht="11.25">
      <c r="A78" s="1851" t="s">
        <v>2250</v>
      </c>
      <c r="B78" s="1851" t="s">
        <v>16</v>
      </c>
      <c r="C78" s="1851" t="s">
        <v>2286</v>
      </c>
      <c r="D78" s="1851" t="s">
        <v>2287</v>
      </c>
      <c r="E78" s="1851" t="s">
        <v>2288</v>
      </c>
      <c r="F78" s="1851" t="s">
        <v>2269</v>
      </c>
      <c r="G78" s="1851" t="s">
        <v>2289</v>
      </c>
      <c r="H78" s="1851" t="s">
        <v>28</v>
      </c>
      <c r="I78" s="1851" t="s">
        <v>907</v>
      </c>
    </row>
    <row customHeight="1" ht="11.25">
      <c r="A79" s="1851" t="s">
        <v>2250</v>
      </c>
      <c r="B79" s="1851" t="s">
        <v>16</v>
      </c>
      <c r="C79" s="1851" t="s">
        <v>2298</v>
      </c>
      <c r="D79" s="1851" t="s">
        <v>2299</v>
      </c>
      <c r="E79" s="1851" t="s">
        <v>2300</v>
      </c>
      <c r="F79" s="1851" t="s">
        <v>2269</v>
      </c>
      <c r="G79" s="1851" t="s">
        <v>2301</v>
      </c>
      <c r="H79" s="1851" t="s">
        <v>28</v>
      </c>
      <c r="I79" s="1851" t="s">
        <v>907</v>
      </c>
    </row>
    <row customHeight="1" ht="11.25">
      <c r="A80" s="1851" t="s">
        <v>2250</v>
      </c>
      <c r="B80" s="1851" t="s">
        <v>16</v>
      </c>
      <c r="C80" s="1851" t="s">
        <v>2385</v>
      </c>
      <c r="D80" s="1851" t="s">
        <v>2386</v>
      </c>
      <c r="E80" s="1851" t="s">
        <v>2387</v>
      </c>
      <c r="F80" s="1851" t="s">
        <v>2388</v>
      </c>
      <c r="G80" s="1851" t="s">
        <v>28</v>
      </c>
      <c r="H80" s="1851" t="s">
        <v>28</v>
      </c>
      <c r="I80" s="1851" t="s">
        <v>907</v>
      </c>
    </row>
    <row customHeight="1" ht="11.25">
      <c r="A81" s="1851" t="s">
        <v>2250</v>
      </c>
      <c r="B81" s="1851" t="s">
        <v>16</v>
      </c>
      <c r="C81" s="1851" t="s">
        <v>2302</v>
      </c>
      <c r="D81" s="1851" t="s">
        <v>2303</v>
      </c>
      <c r="E81" s="1851" t="s">
        <v>2304</v>
      </c>
      <c r="F81" s="1851" t="s">
        <v>2264</v>
      </c>
      <c r="G81" s="1851" t="s">
        <v>2305</v>
      </c>
      <c r="H81" s="1851" t="s">
        <v>28</v>
      </c>
      <c r="I81" s="1851" t="s">
        <v>907</v>
      </c>
    </row>
    <row customHeight="1" ht="11.25">
      <c r="A82" s="1851" t="s">
        <v>2250</v>
      </c>
      <c r="B82" s="1851" t="s">
        <v>16</v>
      </c>
      <c r="C82" s="1851" t="s">
        <v>2306</v>
      </c>
      <c r="D82" s="1851" t="s">
        <v>2307</v>
      </c>
      <c r="E82" s="1851" t="s">
        <v>2308</v>
      </c>
      <c r="F82" s="1851" t="s">
        <v>2309</v>
      </c>
      <c r="G82" s="1851" t="s">
        <v>2310</v>
      </c>
      <c r="H82" s="1851" t="s">
        <v>28</v>
      </c>
      <c r="I82" s="1851" t="s">
        <v>907</v>
      </c>
    </row>
    <row customHeight="1" ht="11.25">
      <c r="A83" s="1851" t="s">
        <v>2250</v>
      </c>
      <c r="B83" s="1851" t="s">
        <v>16</v>
      </c>
      <c r="C83" s="1851" t="s">
        <v>2397</v>
      </c>
      <c r="D83" s="1851" t="s">
        <v>2398</v>
      </c>
      <c r="E83" s="1851" t="s">
        <v>2399</v>
      </c>
      <c r="F83" s="1851" t="s">
        <v>2333</v>
      </c>
      <c r="G83" s="1851" t="s">
        <v>2400</v>
      </c>
      <c r="H83" s="1851" t="s">
        <v>28</v>
      </c>
      <c r="I83" s="1851" t="s">
        <v>907</v>
      </c>
    </row>
    <row customHeight="1" ht="11.25">
      <c r="A84" s="1851" t="s">
        <v>2250</v>
      </c>
      <c r="B84" s="1851" t="s">
        <v>16</v>
      </c>
      <c r="C84" s="1851" t="s">
        <v>2401</v>
      </c>
      <c r="D84" s="1851" t="s">
        <v>2402</v>
      </c>
      <c r="E84" s="1851" t="s">
        <v>2403</v>
      </c>
      <c r="F84" s="1851" t="s">
        <v>2388</v>
      </c>
      <c r="G84" s="1851" t="s">
        <v>2404</v>
      </c>
      <c r="H84" s="1851" t="s">
        <v>28</v>
      </c>
      <c r="I84" s="1851" t="s">
        <v>907</v>
      </c>
    </row>
    <row customHeight="1" ht="11.25">
      <c r="A85" s="1851" t="s">
        <v>2250</v>
      </c>
      <c r="B85" s="1851" t="s">
        <v>16</v>
      </c>
      <c r="C85" s="1851" t="s">
        <v>2319</v>
      </c>
      <c r="D85" s="1851" t="s">
        <v>2320</v>
      </c>
      <c r="E85" s="1851" t="s">
        <v>2321</v>
      </c>
      <c r="F85" s="1851" t="s">
        <v>2309</v>
      </c>
      <c r="G85" s="1851" t="s">
        <v>2322</v>
      </c>
      <c r="H85" s="1851" t="s">
        <v>28</v>
      </c>
      <c r="I85" s="1851" t="s">
        <v>907</v>
      </c>
    </row>
    <row customHeight="1" ht="11.25">
      <c r="A86" s="1851" t="s">
        <v>2250</v>
      </c>
      <c r="B86" s="1851" t="s">
        <v>16</v>
      </c>
      <c r="C86" s="1851" t="s">
        <v>2405</v>
      </c>
      <c r="D86" s="1851" t="s">
        <v>2406</v>
      </c>
      <c r="E86" s="1851" t="s">
        <v>2407</v>
      </c>
      <c r="F86" s="1851" t="s">
        <v>2274</v>
      </c>
      <c r="G86" s="1851" t="s">
        <v>28</v>
      </c>
      <c r="H86" s="1851" t="s">
        <v>28</v>
      </c>
      <c r="I86" s="1851" t="s">
        <v>907</v>
      </c>
    </row>
    <row customHeight="1" ht="11.25">
      <c r="A87" s="1851" t="s">
        <v>2250</v>
      </c>
      <c r="B87" s="1851" t="s">
        <v>16</v>
      </c>
      <c r="C87" s="1851" t="s">
        <v>2323</v>
      </c>
      <c r="D87" s="1851" t="s">
        <v>2324</v>
      </c>
      <c r="E87" s="1851" t="s">
        <v>2325</v>
      </c>
      <c r="F87" s="1851" t="s">
        <v>2269</v>
      </c>
      <c r="G87" s="1851" t="s">
        <v>2326</v>
      </c>
      <c r="H87" s="1851" t="s">
        <v>28</v>
      </c>
      <c r="I87" s="1851" t="s">
        <v>907</v>
      </c>
    </row>
    <row customHeight="1" ht="11.25">
      <c r="A88" s="1851" t="s">
        <v>2250</v>
      </c>
      <c r="B88" s="1851" t="s">
        <v>16</v>
      </c>
      <c r="C88" s="1851" t="s">
        <v>2330</v>
      </c>
      <c r="D88" s="1851" t="s">
        <v>2331</v>
      </c>
      <c r="E88" s="1851" t="s">
        <v>2332</v>
      </c>
      <c r="F88" s="1851" t="s">
        <v>2333</v>
      </c>
      <c r="G88" s="1851" t="s">
        <v>2334</v>
      </c>
      <c r="H88" s="1851" t="s">
        <v>28</v>
      </c>
      <c r="I88" s="1851" t="s">
        <v>907</v>
      </c>
    </row>
    <row customHeight="1" ht="11.25">
      <c r="A89" s="1851" t="s">
        <v>2250</v>
      </c>
      <c r="B89" s="1851" t="s">
        <v>16</v>
      </c>
      <c r="C89" s="1851" t="s">
        <v>2335</v>
      </c>
      <c r="D89" s="1851" t="s">
        <v>2336</v>
      </c>
      <c r="E89" s="1851" t="s">
        <v>2337</v>
      </c>
      <c r="F89" s="1851" t="s">
        <v>2269</v>
      </c>
      <c r="G89" s="1851" t="s">
        <v>2338</v>
      </c>
      <c r="H89" s="1851" t="s">
        <v>28</v>
      </c>
      <c r="I89" s="1851" t="s">
        <v>907</v>
      </c>
    </row>
    <row customHeight="1" ht="11.25">
      <c r="A90" s="1851" t="s">
        <v>2250</v>
      </c>
      <c r="B90" s="1851" t="s">
        <v>16</v>
      </c>
      <c r="C90" s="1851" t="s">
        <v>2350</v>
      </c>
      <c r="D90" s="1851" t="s">
        <v>2351</v>
      </c>
      <c r="E90" s="1851" t="s">
        <v>2352</v>
      </c>
      <c r="F90" s="1851" t="s">
        <v>2353</v>
      </c>
      <c r="G90" s="1851" t="s">
        <v>28</v>
      </c>
      <c r="H90" s="1851" t="s">
        <v>28</v>
      </c>
      <c r="I90" s="1851" t="s">
        <v>907</v>
      </c>
    </row>
    <row customHeight="1" ht="11.25">
      <c r="A91" s="1851" t="s">
        <v>2250</v>
      </c>
      <c r="B91" s="1851" t="s">
        <v>16</v>
      </c>
      <c r="C91" s="1851" t="s">
        <v>2354</v>
      </c>
      <c r="D91" s="1851" t="s">
        <v>2355</v>
      </c>
      <c r="E91" s="1851" t="s">
        <v>2356</v>
      </c>
      <c r="F91" s="1851" t="s">
        <v>2357</v>
      </c>
      <c r="G91" s="1851" t="s">
        <v>28</v>
      </c>
      <c r="H91" s="1851" t="s">
        <v>28</v>
      </c>
      <c r="I91" s="1851" t="s">
        <v>907</v>
      </c>
    </row>
    <row customHeight="1" ht="11.25">
      <c r="A92" s="1851" t="s">
        <v>2250</v>
      </c>
      <c r="B92" s="1851" t="s">
        <v>16</v>
      </c>
      <c r="C92" s="1851" t="s">
        <v>2358</v>
      </c>
      <c r="D92" s="1851" t="s">
        <v>2359</v>
      </c>
      <c r="E92" s="1851" t="s">
        <v>2356</v>
      </c>
      <c r="F92" s="1851" t="s">
        <v>2360</v>
      </c>
      <c r="G92" s="1851" t="s">
        <v>2361</v>
      </c>
      <c r="H92" s="1851" t="s">
        <v>28</v>
      </c>
      <c r="I92" s="1851" t="s">
        <v>907</v>
      </c>
    </row>
    <row customHeight="1" ht="11.25">
      <c r="A93" s="1851" t="s">
        <v>2250</v>
      </c>
      <c r="B93" s="1851" t="s">
        <v>16</v>
      </c>
      <c r="C93" s="1851" t="s">
        <v>2408</v>
      </c>
      <c r="D93" s="1851" t="s">
        <v>2409</v>
      </c>
      <c r="E93" s="1851" t="s">
        <v>2410</v>
      </c>
      <c r="F93" s="1851" t="s">
        <v>2269</v>
      </c>
      <c r="G93" s="1851" t="s">
        <v>28</v>
      </c>
      <c r="H93" s="1851" t="s">
        <v>28</v>
      </c>
      <c r="I93" s="1851" t="s">
        <v>1622</v>
      </c>
    </row>
    <row customHeight="1" ht="11.25">
      <c r="A94" s="1851" t="s">
        <v>2250</v>
      </c>
      <c r="B94" s="1851" t="s">
        <v>16</v>
      </c>
      <c r="C94" s="1851" t="s">
        <v>28</v>
      </c>
      <c r="D94" s="1851" t="s">
        <v>2276</v>
      </c>
      <c r="E94" s="1851" t="s">
        <v>2277</v>
      </c>
      <c r="F94" s="1851" t="s">
        <v>2274</v>
      </c>
      <c r="G94" s="1851" t="s">
        <v>28</v>
      </c>
      <c r="H94" s="1851" t="s">
        <v>28</v>
      </c>
      <c r="I94" s="1851" t="s">
        <v>1622</v>
      </c>
    </row>
    <row customHeight="1" ht="11.25">
      <c r="A95" s="1851" t="s">
        <v>2250</v>
      </c>
      <c r="B95" s="1851" t="s">
        <v>16</v>
      </c>
      <c r="C95" s="1851" t="s">
        <v>2411</v>
      </c>
      <c r="D95" s="1851" t="s">
        <v>2412</v>
      </c>
      <c r="E95" s="1851" t="s">
        <v>2413</v>
      </c>
      <c r="F95" s="1851" t="s">
        <v>2274</v>
      </c>
      <c r="G95" s="1851" t="s">
        <v>28</v>
      </c>
      <c r="H95" s="1851" t="s">
        <v>28</v>
      </c>
      <c r="I95" s="1851" t="s">
        <v>1622</v>
      </c>
    </row>
    <row customHeight="1" ht="11.25">
      <c r="A96" s="1851" t="s">
        <v>2250</v>
      </c>
      <c r="B96" s="1851" t="s">
        <v>16</v>
      </c>
      <c r="C96" s="1851" t="s">
        <v>2414</v>
      </c>
      <c r="D96" s="1851" t="s">
        <v>2415</v>
      </c>
      <c r="E96" s="1851" t="s">
        <v>2416</v>
      </c>
      <c r="F96" s="1851" t="s">
        <v>2388</v>
      </c>
      <c r="G96" s="1851" t="s">
        <v>2417</v>
      </c>
      <c r="H96" s="1851" t="s">
        <v>28</v>
      </c>
      <c r="I96" s="1851" t="s">
        <v>1622</v>
      </c>
    </row>
    <row customHeight="1" ht="11.25">
      <c r="A97" s="1851" t="s">
        <v>2250</v>
      </c>
      <c r="B97" s="1851" t="s">
        <v>16</v>
      </c>
      <c r="C97" s="1851" t="s">
        <v>2418</v>
      </c>
      <c r="D97" s="1851" t="s">
        <v>2415</v>
      </c>
      <c r="E97" s="1851" t="s">
        <v>2419</v>
      </c>
      <c r="F97" s="1851" t="s">
        <v>2274</v>
      </c>
      <c r="G97" s="1851" t="s">
        <v>28</v>
      </c>
      <c r="H97" s="1851" t="s">
        <v>28</v>
      </c>
      <c r="I97" s="1851" t="s">
        <v>1622</v>
      </c>
    </row>
    <row customHeight="1" ht="11.25">
      <c r="A98" s="1851" t="s">
        <v>2250</v>
      </c>
      <c r="B98" s="1851" t="s">
        <v>16</v>
      </c>
      <c r="C98" s="1851" t="s">
        <v>2420</v>
      </c>
      <c r="D98" s="1851" t="s">
        <v>2415</v>
      </c>
      <c r="E98" s="1851" t="s">
        <v>2419</v>
      </c>
      <c r="F98" s="1851" t="s">
        <v>2421</v>
      </c>
      <c r="G98" s="1851" t="s">
        <v>28</v>
      </c>
      <c r="H98" s="1851" t="s">
        <v>28</v>
      </c>
      <c r="I98" s="1851" t="s">
        <v>1622</v>
      </c>
    </row>
    <row customHeight="1" ht="11.25">
      <c r="A99" s="1851" t="s">
        <v>2250</v>
      </c>
      <c r="B99" s="1851" t="s">
        <v>16</v>
      </c>
      <c r="C99" s="1851" t="s">
        <v>2339</v>
      </c>
      <c r="D99" s="1851" t="s">
        <v>2340</v>
      </c>
      <c r="E99" s="1851" t="s">
        <v>2341</v>
      </c>
      <c r="F99" s="1851" t="s">
        <v>2309</v>
      </c>
      <c r="G99" s="1851" t="s">
        <v>2342</v>
      </c>
      <c r="H99" s="1851" t="s">
        <v>28</v>
      </c>
      <c r="I99" s="1851" t="s">
        <v>1622</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4B3A68-6532-7086-77D5-0.C84F87A3}" mc:Ignorable="x14ac xr xr2 xr3">
  <sheetPr>
    <tabColor rgb="FFFFCC99"/>
  </sheetPr>
  <dimension ref="A1:G34"/>
  <sheetViews>
    <sheetView topLeftCell="A1" showGridLines="0" workbookViewId="0">
      <selection activeCell="A1" sqref="A1"/>
    </sheetView>
  </sheetViews>
  <sheetFormatPr customHeight="1" defaultRowHeight="11.25"/>
  <cols>
    <col min="1" max="1" style="1851" width="9.140625"/>
  </cols>
  <sheetData>
    <row customHeight="1" ht="11.25">
      <c r="A1" s="374" t="s">
        <v>2422</v>
      </c>
      <c r="B1" s="65" t="s">
        <v>2423</v>
      </c>
      <c r="C1" s="65" t="s">
        <v>2424</v>
      </c>
      <c r="D1" s="65" t="s">
        <v>2425</v>
      </c>
      <c r="E1" s="61" t="s">
        <v>2426</v>
      </c>
      <c r="F1" s="61" t="s">
        <v>2427</v>
      </c>
      <c r="G1" s="61" t="s">
        <v>2428</v>
      </c>
    </row>
    <row customHeight="1" ht="11.25">
      <c r="A2" s="374" t="s">
        <v>16</v>
      </c>
      <c r="B2" s="0" t="s">
        <v>2429</v>
      </c>
      <c r="C2" s="0" t="s">
        <v>2430</v>
      </c>
      <c r="D2" s="0" t="s">
        <v>2429</v>
      </c>
      <c r="E2" s="0" t="s">
        <v>2430</v>
      </c>
      <c r="F2" s="0" t="s">
        <v>2431</v>
      </c>
      <c r="G2" s="0" t="s">
        <v>108</v>
      </c>
    </row>
    <row customHeight="1" ht="11.25">
      <c r="A3" s="374" t="s">
        <v>16</v>
      </c>
      <c r="B3" s="0" t="s">
        <v>2429</v>
      </c>
      <c r="C3" s="0" t="s">
        <v>2430</v>
      </c>
      <c r="D3" s="0" t="s">
        <v>2432</v>
      </c>
      <c r="E3" s="0" t="s">
        <v>2433</v>
      </c>
      <c r="F3" s="0" t="s">
        <v>2434</v>
      </c>
      <c r="G3" s="0" t="s">
        <v>109</v>
      </c>
    </row>
    <row customHeight="1" ht="11.25">
      <c r="A4" s="374" t="s">
        <v>16</v>
      </c>
      <c r="B4" s="0" t="s">
        <v>2429</v>
      </c>
      <c r="C4" s="0" t="s">
        <v>2430</v>
      </c>
      <c r="D4" s="0" t="s">
        <v>2435</v>
      </c>
      <c r="E4" s="0" t="s">
        <v>2436</v>
      </c>
      <c r="F4" s="0" t="s">
        <v>2434</v>
      </c>
      <c r="G4" s="0" t="s">
        <v>89</v>
      </c>
    </row>
    <row customHeight="1" ht="11.25">
      <c r="A5" s="374" t="s">
        <v>16</v>
      </c>
      <c r="B5" s="0" t="s">
        <v>2429</v>
      </c>
      <c r="C5" s="0" t="s">
        <v>2430</v>
      </c>
      <c r="D5" s="0" t="s">
        <v>2437</v>
      </c>
      <c r="E5" s="0" t="s">
        <v>2438</v>
      </c>
      <c r="F5" s="0" t="s">
        <v>2434</v>
      </c>
      <c r="G5" s="0" t="s">
        <v>90</v>
      </c>
    </row>
    <row customHeight="1" ht="11.25">
      <c r="A6" s="374" t="s">
        <v>16</v>
      </c>
      <c r="B6" s="0" t="s">
        <v>2429</v>
      </c>
      <c r="C6" s="0" t="s">
        <v>2430</v>
      </c>
      <c r="D6" s="0" t="s">
        <v>2439</v>
      </c>
      <c r="E6" s="0" t="s">
        <v>2440</v>
      </c>
      <c r="F6" s="0" t="s">
        <v>2434</v>
      </c>
      <c r="G6" s="0" t="s">
        <v>110</v>
      </c>
    </row>
    <row customHeight="1" ht="11.25">
      <c r="A7" s="374" t="s">
        <v>16</v>
      </c>
      <c r="B7" s="0" t="s">
        <v>2429</v>
      </c>
      <c r="C7" s="0" t="s">
        <v>2430</v>
      </c>
      <c r="D7" s="0" t="s">
        <v>2441</v>
      </c>
      <c r="E7" s="0" t="s">
        <v>2442</v>
      </c>
      <c r="F7" s="0" t="s">
        <v>2434</v>
      </c>
      <c r="G7" s="0" t="s">
        <v>91</v>
      </c>
    </row>
    <row customHeight="1" ht="11.25">
      <c r="A8" s="374" t="s">
        <v>16</v>
      </c>
      <c r="B8" s="0" t="s">
        <v>2429</v>
      </c>
      <c r="C8" s="0" t="s">
        <v>2430</v>
      </c>
      <c r="D8" s="0" t="s">
        <v>2443</v>
      </c>
      <c r="E8" s="0" t="s">
        <v>2444</v>
      </c>
      <c r="F8" s="0" t="s">
        <v>2434</v>
      </c>
      <c r="G8" s="0" t="s">
        <v>92</v>
      </c>
    </row>
    <row customHeight="1" ht="11.25">
      <c r="A9" s="374" t="s">
        <v>16</v>
      </c>
      <c r="B9" s="0" t="s">
        <v>99</v>
      </c>
      <c r="C9" s="0" t="s">
        <v>100</v>
      </c>
      <c r="D9" s="0" t="s">
        <v>99</v>
      </c>
      <c r="E9" s="0" t="s">
        <v>100</v>
      </c>
      <c r="F9" s="0" t="s">
        <v>2445</v>
      </c>
      <c r="G9" s="0" t="s">
        <v>98</v>
      </c>
    </row>
    <row customHeight="1" ht="11.25">
      <c r="A10" s="374" t="s">
        <v>16</v>
      </c>
      <c r="B10" s="0" t="s">
        <v>2446</v>
      </c>
      <c r="C10" s="0" t="s">
        <v>2447</v>
      </c>
      <c r="D10" s="0" t="s">
        <v>2448</v>
      </c>
      <c r="E10" s="0" t="s">
        <v>2449</v>
      </c>
      <c r="F10" s="0" t="s">
        <v>2434</v>
      </c>
      <c r="G10" s="0" t="s">
        <v>146</v>
      </c>
    </row>
    <row customHeight="1" ht="11.25">
      <c r="A11" s="374" t="s">
        <v>16</v>
      </c>
      <c r="B11" s="0" t="s">
        <v>2446</v>
      </c>
      <c r="C11" s="0" t="s">
        <v>2447</v>
      </c>
      <c r="D11" s="0" t="s">
        <v>2450</v>
      </c>
      <c r="E11" s="0" t="s">
        <v>2451</v>
      </c>
      <c r="F11" s="0" t="s">
        <v>2434</v>
      </c>
      <c r="G11" s="0" t="s">
        <v>147</v>
      </c>
    </row>
    <row customHeight="1" ht="11.25">
      <c r="A12" s="374" t="s">
        <v>16</v>
      </c>
      <c r="B12" s="0" t="s">
        <v>2446</v>
      </c>
      <c r="C12" s="0" t="s">
        <v>2447</v>
      </c>
      <c r="D12" s="0" t="s">
        <v>2452</v>
      </c>
      <c r="E12" s="0" t="s">
        <v>2453</v>
      </c>
      <c r="F12" s="0" t="s">
        <v>2434</v>
      </c>
      <c r="G12" s="0" t="s">
        <v>148</v>
      </c>
    </row>
    <row customHeight="1" ht="11.25">
      <c r="A13" s="374" t="s">
        <v>16</v>
      </c>
      <c r="B13" s="0" t="s">
        <v>2446</v>
      </c>
      <c r="C13" s="0" t="s">
        <v>2447</v>
      </c>
      <c r="D13" s="0" t="s">
        <v>2454</v>
      </c>
      <c r="E13" s="0" t="s">
        <v>2455</v>
      </c>
      <c r="F13" s="0" t="s">
        <v>2434</v>
      </c>
      <c r="G13" s="0" t="s">
        <v>149</v>
      </c>
    </row>
    <row customHeight="1" ht="11.25">
      <c r="A14" s="374" t="s">
        <v>16</v>
      </c>
      <c r="B14" s="0" t="s">
        <v>2446</v>
      </c>
      <c r="C14" s="0" t="s">
        <v>2447</v>
      </c>
      <c r="D14" s="0" t="s">
        <v>2446</v>
      </c>
      <c r="E14" s="0" t="s">
        <v>2447</v>
      </c>
      <c r="F14" s="0" t="s">
        <v>2431</v>
      </c>
      <c r="G14" s="0" t="s">
        <v>150</v>
      </c>
    </row>
    <row customHeight="1" ht="11.25">
      <c r="A15" s="374" t="s">
        <v>16</v>
      </c>
      <c r="B15" s="0" t="s">
        <v>2446</v>
      </c>
      <c r="C15" s="0" t="s">
        <v>2447</v>
      </c>
      <c r="D15" s="0" t="s">
        <v>2456</v>
      </c>
      <c r="E15" s="0" t="s">
        <v>2457</v>
      </c>
      <c r="F15" s="0" t="s">
        <v>2434</v>
      </c>
      <c r="G15" s="0" t="s">
        <v>151</v>
      </c>
    </row>
    <row customHeight="1" ht="11.25">
      <c r="A16" s="374" t="s">
        <v>16</v>
      </c>
      <c r="B16" s="0" t="s">
        <v>2458</v>
      </c>
      <c r="C16" s="0" t="s">
        <v>2459</v>
      </c>
      <c r="D16" s="0" t="s">
        <v>2460</v>
      </c>
      <c r="E16" s="0" t="s">
        <v>2461</v>
      </c>
      <c r="F16" s="0" t="s">
        <v>2462</v>
      </c>
      <c r="G16" s="0" t="s">
        <v>1466</v>
      </c>
    </row>
    <row customHeight="1" ht="11.25">
      <c r="A17" s="374" t="s">
        <v>16</v>
      </c>
      <c r="B17" s="0" t="s">
        <v>2458</v>
      </c>
      <c r="C17" s="0" t="s">
        <v>2459</v>
      </c>
      <c r="D17" s="0" t="s">
        <v>2463</v>
      </c>
      <c r="E17" s="0" t="s">
        <v>2464</v>
      </c>
      <c r="F17" s="0" t="s">
        <v>2462</v>
      </c>
      <c r="G17" s="0" t="s">
        <v>1471</v>
      </c>
    </row>
    <row customHeight="1" ht="11.25">
      <c r="A18" s="374" t="s">
        <v>16</v>
      </c>
      <c r="B18" s="0" t="s">
        <v>2458</v>
      </c>
      <c r="C18" s="0" t="s">
        <v>2459</v>
      </c>
      <c r="D18" s="0" t="s">
        <v>2465</v>
      </c>
      <c r="E18" s="0" t="s">
        <v>2466</v>
      </c>
      <c r="F18" s="0" t="s">
        <v>2462</v>
      </c>
      <c r="G18" s="0" t="s">
        <v>1483</v>
      </c>
    </row>
    <row customHeight="1" ht="11.25">
      <c r="A19" s="374" t="s">
        <v>16</v>
      </c>
      <c r="B19" s="0" t="s">
        <v>2458</v>
      </c>
      <c r="C19" s="0" t="s">
        <v>2459</v>
      </c>
      <c r="D19" s="0" t="s">
        <v>2467</v>
      </c>
      <c r="E19" s="0" t="s">
        <v>2468</v>
      </c>
      <c r="F19" s="0" t="s">
        <v>2462</v>
      </c>
      <c r="G19" s="0" t="s">
        <v>1497</v>
      </c>
    </row>
    <row customHeight="1" ht="11.25">
      <c r="A20" s="374" t="s">
        <v>16</v>
      </c>
      <c r="B20" s="0" t="s">
        <v>2458</v>
      </c>
      <c r="C20" s="0" t="s">
        <v>2459</v>
      </c>
      <c r="D20" s="0" t="s">
        <v>2458</v>
      </c>
      <c r="E20" s="0" t="s">
        <v>2459</v>
      </c>
      <c r="F20" s="0" t="s">
        <v>2431</v>
      </c>
      <c r="G20" s="0" t="s">
        <v>1509</v>
      </c>
    </row>
    <row customHeight="1" ht="11.25">
      <c r="A21" s="374" t="s">
        <v>16</v>
      </c>
      <c r="B21" s="0" t="s">
        <v>2458</v>
      </c>
      <c r="C21" s="0" t="s">
        <v>2459</v>
      </c>
      <c r="D21" s="0" t="s">
        <v>2469</v>
      </c>
      <c r="E21" s="0" t="s">
        <v>2470</v>
      </c>
      <c r="F21" s="0" t="s">
        <v>2471</v>
      </c>
      <c r="G21" s="0" t="s">
        <v>1518</v>
      </c>
    </row>
    <row customHeight="1" ht="11.25">
      <c r="A22" s="374" t="s">
        <v>16</v>
      </c>
      <c r="B22" s="0" t="s">
        <v>2458</v>
      </c>
      <c r="C22" s="0" t="s">
        <v>2459</v>
      </c>
      <c r="D22" s="0" t="s">
        <v>2472</v>
      </c>
      <c r="E22" s="0" t="s">
        <v>2473</v>
      </c>
      <c r="F22" s="0" t="s">
        <v>2434</v>
      </c>
      <c r="G22" s="0" t="s">
        <v>1534</v>
      </c>
    </row>
    <row customHeight="1" ht="11.25">
      <c r="A23" s="374" t="s">
        <v>16</v>
      </c>
      <c r="B23" s="0" t="s">
        <v>2458</v>
      </c>
      <c r="C23" s="0" t="s">
        <v>2459</v>
      </c>
      <c r="D23" s="0" t="s">
        <v>2474</v>
      </c>
      <c r="E23" s="0" t="s">
        <v>2475</v>
      </c>
      <c r="F23" s="0" t="s">
        <v>2462</v>
      </c>
      <c r="G23" s="0" t="s">
        <v>1541</v>
      </c>
    </row>
    <row customHeight="1" ht="11.25">
      <c r="A24" s="374" t="s">
        <v>16</v>
      </c>
      <c r="B24" s="0" t="s">
        <v>2476</v>
      </c>
      <c r="C24" s="0" t="s">
        <v>2477</v>
      </c>
      <c r="D24" s="0" t="s">
        <v>2478</v>
      </c>
      <c r="E24" s="0" t="s">
        <v>2479</v>
      </c>
      <c r="F24" s="0" t="s">
        <v>2434</v>
      </c>
      <c r="G24" s="0" t="s">
        <v>1549</v>
      </c>
    </row>
    <row customHeight="1" ht="11.25">
      <c r="A25" s="374" t="s">
        <v>16</v>
      </c>
      <c r="B25" s="0" t="s">
        <v>2476</v>
      </c>
      <c r="C25" s="0" t="s">
        <v>2477</v>
      </c>
      <c r="D25" s="0" t="s">
        <v>2480</v>
      </c>
      <c r="E25" s="0" t="s">
        <v>2481</v>
      </c>
      <c r="F25" s="0" t="s">
        <v>2434</v>
      </c>
      <c r="G25" s="0" t="s">
        <v>1556</v>
      </c>
    </row>
    <row customHeight="1" ht="11.25">
      <c r="A26" s="374" t="s">
        <v>16</v>
      </c>
      <c r="B26" s="0" t="s">
        <v>2476</v>
      </c>
      <c r="C26" s="0" t="s">
        <v>2477</v>
      </c>
      <c r="D26" s="0" t="s">
        <v>2476</v>
      </c>
      <c r="E26" s="0" t="s">
        <v>2477</v>
      </c>
      <c r="F26" s="0" t="s">
        <v>2431</v>
      </c>
      <c r="G26" s="0" t="s">
        <v>1560</v>
      </c>
    </row>
    <row customHeight="1" ht="11.25">
      <c r="A27" s="374" t="s">
        <v>16</v>
      </c>
      <c r="B27" s="0" t="s">
        <v>2476</v>
      </c>
      <c r="C27" s="0" t="s">
        <v>2477</v>
      </c>
      <c r="D27" s="0" t="s">
        <v>2482</v>
      </c>
      <c r="E27" s="0" t="s">
        <v>2483</v>
      </c>
      <c r="F27" s="0" t="s">
        <v>2434</v>
      </c>
      <c r="G27" s="0" t="s">
        <v>1565</v>
      </c>
    </row>
    <row customHeight="1" ht="11.25">
      <c r="A28" s="374" t="s">
        <v>16</v>
      </c>
      <c r="B28" s="0" t="s">
        <v>2484</v>
      </c>
      <c r="C28" s="0" t="s">
        <v>2485</v>
      </c>
      <c r="D28" s="0" t="s">
        <v>2486</v>
      </c>
      <c r="E28" s="0" t="s">
        <v>2487</v>
      </c>
      <c r="F28" s="0" t="s">
        <v>2462</v>
      </c>
      <c r="G28" s="0" t="s">
        <v>1573</v>
      </c>
    </row>
    <row customHeight="1" ht="11.25">
      <c r="A29" s="374" t="s">
        <v>16</v>
      </c>
      <c r="B29" s="0" t="s">
        <v>2484</v>
      </c>
      <c r="C29" s="0" t="s">
        <v>2485</v>
      </c>
      <c r="D29" s="0" t="s">
        <v>2488</v>
      </c>
      <c r="E29" s="0" t="s">
        <v>2489</v>
      </c>
      <c r="F29" s="0" t="s">
        <v>2434</v>
      </c>
      <c r="G29" s="0" t="s">
        <v>1575</v>
      </c>
    </row>
    <row customHeight="1" ht="11.25">
      <c r="A30" s="374" t="s">
        <v>16</v>
      </c>
      <c r="B30" s="0" t="s">
        <v>2484</v>
      </c>
      <c r="C30" s="0" t="s">
        <v>2485</v>
      </c>
      <c r="D30" s="0" t="s">
        <v>2490</v>
      </c>
      <c r="E30" s="0" t="s">
        <v>2491</v>
      </c>
      <c r="F30" s="0" t="s">
        <v>2434</v>
      </c>
      <c r="G30" s="0" t="s">
        <v>1578</v>
      </c>
    </row>
    <row customHeight="1" ht="11.25">
      <c r="A31" s="374" t="s">
        <v>16</v>
      </c>
      <c r="B31" s="0" t="s">
        <v>2484</v>
      </c>
      <c r="C31" s="0" t="s">
        <v>2485</v>
      </c>
      <c r="D31" s="0" t="s">
        <v>2492</v>
      </c>
      <c r="E31" s="0" t="s">
        <v>2493</v>
      </c>
      <c r="F31" s="0" t="s">
        <v>2462</v>
      </c>
      <c r="G31" s="0" t="s">
        <v>1584</v>
      </c>
    </row>
    <row customHeight="1" ht="11.25">
      <c r="A32" s="374" t="s">
        <v>16</v>
      </c>
      <c r="B32" s="0" t="s">
        <v>2484</v>
      </c>
      <c r="C32" s="0" t="s">
        <v>2485</v>
      </c>
      <c r="D32" s="0" t="s">
        <v>2494</v>
      </c>
      <c r="E32" s="0" t="s">
        <v>2495</v>
      </c>
      <c r="F32" s="0" t="s">
        <v>2462</v>
      </c>
      <c r="G32" s="0" t="s">
        <v>1586</v>
      </c>
    </row>
    <row customHeight="1" ht="11.25">
      <c r="A33" s="374" t="s">
        <v>16</v>
      </c>
      <c r="B33" s="0" t="s">
        <v>2484</v>
      </c>
      <c r="C33" s="0" t="s">
        <v>2485</v>
      </c>
      <c r="D33" s="0" t="s">
        <v>2484</v>
      </c>
      <c r="E33" s="0" t="s">
        <v>2485</v>
      </c>
      <c r="F33" s="0" t="s">
        <v>2431</v>
      </c>
      <c r="G33" s="0" t="s">
        <v>1588</v>
      </c>
    </row>
    <row customHeight="1" ht="11.25">
      <c r="A34" s="374" t="s">
        <v>16</v>
      </c>
      <c r="B34" s="0" t="s">
        <v>2484</v>
      </c>
      <c r="C34" s="0" t="s">
        <v>2485</v>
      </c>
      <c r="D34" s="0" t="s">
        <v>2496</v>
      </c>
      <c r="E34" s="0" t="s">
        <v>2497</v>
      </c>
      <c r="F34" s="0" t="s">
        <v>2462</v>
      </c>
      <c r="G34" s="0" t="s">
        <v>1590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478F5-7727-25DA-656A-0.D76C6D3E}"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2498</v>
      </c>
      <c r="B1" s="836" t="s">
        <v>2499</v>
      </c>
      <c r="C1" s="1160" t="s">
        <v>2500</v>
      </c>
      <c r="D1" s="836" t="s">
        <v>2501</v>
      </c>
      <c r="E1" s="836" t="s">
        <v>2502</v>
      </c>
      <c r="F1" s="1160" t="s">
        <v>2503</v>
      </c>
      <c r="G1" s="1160" t="s">
        <v>2504</v>
      </c>
      <c r="H1" s="1160" t="s">
        <v>2505</v>
      </c>
      <c r="I1" s="1160" t="s">
        <v>2506</v>
      </c>
    </row>
    <row customHeight="1" ht="11.25">
      <c r="A2" s="1692" t="s">
        <v>108</v>
      </c>
      <c r="B2" s="1692" t="s">
        <v>2507</v>
      </c>
      <c r="C2" s="1692" t="s">
        <v>28</v>
      </c>
      <c r="D2" s="1692" t="s">
        <v>2508</v>
      </c>
      <c r="E2" s="1692" t="s">
        <v>2509</v>
      </c>
      <c r="F2" s="1692" t="s">
        <v>28</v>
      </c>
      <c r="G2" s="1692" t="s">
        <v>28</v>
      </c>
      <c r="H2" s="1692" t="s">
        <v>28</v>
      </c>
      <c r="I2" s="1692" t="s">
        <v>28</v>
      </c>
    </row>
    <row customHeight="1" ht="11.25">
      <c r="A3" s="1692" t="s">
        <v>109</v>
      </c>
      <c r="B3" s="1692" t="s">
        <v>2510</v>
      </c>
      <c r="C3" s="1692" t="s">
        <v>28</v>
      </c>
      <c r="D3" s="1692" t="s">
        <v>2511</v>
      </c>
      <c r="E3" s="1692" t="s">
        <v>2512</v>
      </c>
      <c r="F3" s="1692" t="s">
        <v>28</v>
      </c>
      <c r="G3" s="1692" t="s">
        <v>28</v>
      </c>
      <c r="H3" s="1692" t="s">
        <v>28</v>
      </c>
      <c r="I3" s="1692" t="s">
        <v>28</v>
      </c>
    </row>
    <row customHeight="1" ht="11.25">
      <c r="A4" s="1692" t="s">
        <v>89</v>
      </c>
      <c r="B4" s="1692" t="s">
        <v>2513</v>
      </c>
      <c r="C4" s="1692" t="s">
        <v>28</v>
      </c>
      <c r="D4" s="1692" t="s">
        <v>2508</v>
      </c>
      <c r="E4" s="1692" t="s">
        <v>2514</v>
      </c>
      <c r="F4" s="1692" t="s">
        <v>28</v>
      </c>
      <c r="G4" s="1692" t="s">
        <v>28</v>
      </c>
      <c r="H4" s="1692" t="s">
        <v>28</v>
      </c>
      <c r="I4" s="1692" t="s">
        <v>28</v>
      </c>
    </row>
    <row customHeight="1" ht="11.25">
      <c r="A5" s="1692" t="s">
        <v>90</v>
      </c>
      <c r="B5" s="1692" t="s">
        <v>2515</v>
      </c>
      <c r="C5" s="1692" t="s">
        <v>28</v>
      </c>
      <c r="D5" s="1692" t="s">
        <v>2508</v>
      </c>
      <c r="E5" s="1692" t="s">
        <v>2516</v>
      </c>
      <c r="F5" s="1692" t="s">
        <v>28</v>
      </c>
      <c r="G5" s="1692" t="s">
        <v>28</v>
      </c>
      <c r="H5" s="1692" t="s">
        <v>28</v>
      </c>
      <c r="I5" s="1692" t="s">
        <v>28</v>
      </c>
    </row>
    <row customHeight="1" ht="11.25">
      <c r="A6" s="1692" t="s">
        <v>110</v>
      </c>
      <c r="B6" s="1692" t="s">
        <v>2517</v>
      </c>
      <c r="C6" s="1692" t="s">
        <v>28</v>
      </c>
      <c r="D6" s="1692" t="s">
        <v>2518</v>
      </c>
      <c r="E6" s="1692" t="s">
        <v>2519</v>
      </c>
      <c r="F6" s="1692" t="s">
        <v>28</v>
      </c>
      <c r="G6" s="1692" t="s">
        <v>28</v>
      </c>
      <c r="H6" s="1692" t="s">
        <v>28</v>
      </c>
      <c r="I6" s="1692" t="s">
        <v>28</v>
      </c>
    </row>
    <row customHeight="1" ht="11.25">
      <c r="A7" s="1692" t="s">
        <v>91</v>
      </c>
      <c r="B7" s="1692" t="s">
        <v>2520</v>
      </c>
      <c r="C7" s="1692" t="s">
        <v>28</v>
      </c>
      <c r="D7" s="1692" t="s">
        <v>2521</v>
      </c>
      <c r="E7" s="1692" t="s">
        <v>2522</v>
      </c>
      <c r="F7" s="1692" t="s">
        <v>28</v>
      </c>
      <c r="G7" s="1692" t="s">
        <v>28</v>
      </c>
      <c r="H7" s="1692" t="s">
        <v>28</v>
      </c>
      <c r="I7" s="1692" t="s">
        <v>28</v>
      </c>
    </row>
    <row customHeight="1" ht="11.25">
      <c r="A8" s="1692" t="s">
        <v>92</v>
      </c>
      <c r="B8" s="1692" t="s">
        <v>2523</v>
      </c>
      <c r="C8" s="1692" t="s">
        <v>28</v>
      </c>
      <c r="D8" s="1692" t="s">
        <v>2521</v>
      </c>
      <c r="E8" s="1692" t="s">
        <v>2522</v>
      </c>
      <c r="F8" s="1692" t="s">
        <v>28</v>
      </c>
      <c r="G8" s="1692" t="s">
        <v>28</v>
      </c>
      <c r="H8" s="1692" t="s">
        <v>28</v>
      </c>
      <c r="I8" s="1692" t="s">
        <v>28</v>
      </c>
    </row>
    <row customHeight="1" ht="11.25">
      <c r="A9" s="1692" t="s">
        <v>98</v>
      </c>
      <c r="B9" s="1692" t="s">
        <v>2524</v>
      </c>
      <c r="C9" s="1692" t="s">
        <v>28</v>
      </c>
      <c r="D9" s="1692" t="s">
        <v>2521</v>
      </c>
      <c r="E9" s="1692" t="s">
        <v>2522</v>
      </c>
      <c r="F9" s="1692" t="s">
        <v>28</v>
      </c>
      <c r="G9" s="1692" t="s">
        <v>28</v>
      </c>
      <c r="H9" s="1692" t="s">
        <v>28</v>
      </c>
      <c r="I9" s="1692" t="s">
        <v>28</v>
      </c>
    </row>
    <row customHeight="1" ht="11.25">
      <c r="A10" s="1692" t="s">
        <v>146</v>
      </c>
      <c r="B10" s="1692" t="s">
        <v>2525</v>
      </c>
      <c r="C10" s="1692" t="s">
        <v>28</v>
      </c>
      <c r="D10" s="1692" t="s">
        <v>2521</v>
      </c>
      <c r="E10" s="1692" t="s">
        <v>2522</v>
      </c>
      <c r="F10" s="1692" t="s">
        <v>28</v>
      </c>
      <c r="G10" s="1692" t="s">
        <v>28</v>
      </c>
      <c r="H10" s="1692" t="s">
        <v>28</v>
      </c>
      <c r="I10" s="1692" t="s">
        <v>28</v>
      </c>
    </row>
    <row customHeight="1" ht="11.25">
      <c r="A11" s="1692" t="s">
        <v>147</v>
      </c>
      <c r="B11" s="1692" t="s">
        <v>2526</v>
      </c>
      <c r="C11" s="1692" t="s">
        <v>28</v>
      </c>
      <c r="D11" s="1692" t="s">
        <v>2527</v>
      </c>
      <c r="E11" s="1692" t="s">
        <v>2519</v>
      </c>
      <c r="F11" s="1692" t="s">
        <v>28</v>
      </c>
      <c r="G11" s="1692" t="s">
        <v>28</v>
      </c>
      <c r="H11" s="1692" t="s">
        <v>28</v>
      </c>
      <c r="I11" s="1692" t="s">
        <v>28</v>
      </c>
    </row>
    <row customHeight="1" ht="11.25">
      <c r="A12" s="1692" t="s">
        <v>148</v>
      </c>
      <c r="B12" s="1692" t="s">
        <v>2528</v>
      </c>
      <c r="C12" s="1692" t="s">
        <v>28</v>
      </c>
      <c r="D12" s="1692" t="s">
        <v>2518</v>
      </c>
      <c r="E12" s="1692" t="s">
        <v>2519</v>
      </c>
      <c r="F12" s="1692" t="s">
        <v>28</v>
      </c>
      <c r="G12" s="1692" t="s">
        <v>28</v>
      </c>
      <c r="H12" s="1692" t="s">
        <v>28</v>
      </c>
      <c r="I12"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7A259-A5FF-198A-F6CB-0.9E0DFC59}"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95CBB-423E-3B17-FC2D-0.BC0B0F7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 СП "Биробиджанская ТЭЦ"</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9405B-D029-B98F-9A81-0.F93F6B0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128</v>
      </c>
      <c r="B1" s="184" t="s">
        <v>2529</v>
      </c>
    </row>
    <row customHeight="1" ht="11.25">
      <c r="A2" s="65" t="s">
        <v>97</v>
      </c>
      <c r="B2" s="65" t="s">
        <v>2530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3323D-7084-6CBB-79D4-0.50E6F09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2531</v>
      </c>
      <c r="B1" s="836" t="s">
        <v>2532</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164</v>
      </c>
    </row>
    <row customHeight="1" ht="11.25">
      <c r="A6" s="836">
        <v>4213777</v>
      </c>
      <c r="B6" s="836" t="s">
        <v>170</v>
      </c>
    </row>
    <row customHeight="1" ht="11.25">
      <c r="A7" s="836">
        <v>4213778</v>
      </c>
      <c r="B7" s="836" t="s">
        <v>176</v>
      </c>
    </row>
    <row customHeight="1" ht="11.25">
      <c r="A8" s="836">
        <v>4213780</v>
      </c>
      <c r="B8" s="836" t="s">
        <v>182</v>
      </c>
    </row>
    <row customHeight="1" ht="11.25">
      <c r="A9" s="836">
        <v>4213779</v>
      </c>
      <c r="B9" s="836" t="s">
        <v>1391</v>
      </c>
    </row>
    <row customHeight="1" ht="11.25">
      <c r="A10" s="836">
        <v>4213783</v>
      </c>
      <c r="B10" s="836" t="s">
        <v>1406</v>
      </c>
    </row>
    <row customHeight="1" ht="11.25">
      <c r="A11" s="836">
        <v>4213782</v>
      </c>
      <c r="B11" s="836" t="s">
        <v>188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D5EEE3-7432-F611-6B3E-0.7495949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2531</v>
      </c>
      <c r="B1" s="836" t="s">
        <v>2533</v>
      </c>
    </row>
    <row customHeight="1" ht="11.25">
      <c r="A2" s="836" t="s">
        <v>2534</v>
      </c>
      <c r="B2" s="836" t="s">
        <v>1505</v>
      </c>
    </row>
    <row customHeight="1" ht="11.25">
      <c r="A3" s="836" t="s">
        <v>2535</v>
      </c>
      <c r="B3" s="836" t="s">
        <v>1515</v>
      </c>
    </row>
    <row customHeight="1" ht="11.25">
      <c r="A4" s="836" t="s">
        <v>2536</v>
      </c>
      <c r="B4" s="836" t="s">
        <v>1524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C7885-9002-DB32-7A79-0.81E4514A}" mc:Ignorable="x14ac xr xr2 xr3">
  <sheetPr>
    <tabColor rgb="FFFFCC99"/>
  </sheetPr>
  <dimension ref="A1:G34"/>
  <sheetViews>
    <sheetView topLeftCell="A1" showGridLines="0" workbookViewId="0">
      <selection activeCell="A1" sqref="A1"/>
    </sheetView>
  </sheetViews>
  <sheetFormatPr customHeight="1" defaultRowHeight="11.25"/>
  <sheetData>
    <row customHeight="1" ht="11.25">
      <c r="A1" s="374" t="s">
        <v>2422</v>
      </c>
      <c r="B1" s="374" t="s">
        <v>2423</v>
      </c>
      <c r="C1" s="374" t="s">
        <v>2424</v>
      </c>
      <c r="D1" s="374" t="s">
        <v>2425</v>
      </c>
      <c r="E1" s="0" t="s">
        <v>2426</v>
      </c>
      <c r="F1" s="0" t="s">
        <v>2427</v>
      </c>
      <c r="G1" s="0" t="s">
        <v>2428</v>
      </c>
    </row>
    <row customHeight="1" ht="11.25">
      <c r="A2" s="0" t="s">
        <v>16</v>
      </c>
      <c r="B2" s="0" t="s">
        <v>2429</v>
      </c>
      <c r="C2" s="0" t="s">
        <v>2430</v>
      </c>
      <c r="D2" s="0" t="s">
        <v>2429</v>
      </c>
      <c r="E2" s="0" t="s">
        <v>2430</v>
      </c>
      <c r="F2" s="0" t="s">
        <v>2431</v>
      </c>
      <c r="G2" s="0" t="s">
        <v>108</v>
      </c>
    </row>
    <row customHeight="1" ht="11.25">
      <c r="A3" s="0" t="s">
        <v>16</v>
      </c>
      <c r="B3" s="0" t="s">
        <v>2429</v>
      </c>
      <c r="C3" s="0" t="s">
        <v>2430</v>
      </c>
      <c r="D3" s="0" t="s">
        <v>2432</v>
      </c>
      <c r="E3" s="0" t="s">
        <v>2433</v>
      </c>
      <c r="F3" s="0" t="s">
        <v>2434</v>
      </c>
      <c r="G3" s="0" t="s">
        <v>109</v>
      </c>
    </row>
    <row customHeight="1" ht="11.25">
      <c r="A4" s="0" t="s">
        <v>16</v>
      </c>
      <c r="B4" s="0" t="s">
        <v>2429</v>
      </c>
      <c r="C4" s="0" t="s">
        <v>2430</v>
      </c>
      <c r="D4" s="0" t="s">
        <v>2435</v>
      </c>
      <c r="E4" s="0" t="s">
        <v>2436</v>
      </c>
      <c r="F4" s="0" t="s">
        <v>2434</v>
      </c>
      <c r="G4" s="0" t="s">
        <v>89</v>
      </c>
    </row>
    <row customHeight="1" ht="11.25">
      <c r="A5" s="0" t="s">
        <v>16</v>
      </c>
      <c r="B5" s="0" t="s">
        <v>2429</v>
      </c>
      <c r="C5" s="0" t="s">
        <v>2430</v>
      </c>
      <c r="D5" s="0" t="s">
        <v>2437</v>
      </c>
      <c r="E5" s="0" t="s">
        <v>2438</v>
      </c>
      <c r="F5" s="0" t="s">
        <v>2434</v>
      </c>
      <c r="G5" s="0" t="s">
        <v>90</v>
      </c>
    </row>
    <row customHeight="1" ht="11.25">
      <c r="A6" s="0" t="s">
        <v>16</v>
      </c>
      <c r="B6" s="0" t="s">
        <v>2429</v>
      </c>
      <c r="C6" s="0" t="s">
        <v>2430</v>
      </c>
      <c r="D6" s="0" t="s">
        <v>2439</v>
      </c>
      <c r="E6" s="0" t="s">
        <v>2440</v>
      </c>
      <c r="F6" s="0" t="s">
        <v>2434</v>
      </c>
      <c r="G6" s="0" t="s">
        <v>110</v>
      </c>
    </row>
    <row customHeight="1" ht="11.25">
      <c r="A7" s="0" t="s">
        <v>16</v>
      </c>
      <c r="B7" s="0" t="s">
        <v>2429</v>
      </c>
      <c r="C7" s="0" t="s">
        <v>2430</v>
      </c>
      <c r="D7" s="0" t="s">
        <v>2441</v>
      </c>
      <c r="E7" s="0" t="s">
        <v>2442</v>
      </c>
      <c r="F7" s="0" t="s">
        <v>2434</v>
      </c>
      <c r="G7" s="0" t="s">
        <v>91</v>
      </c>
    </row>
    <row customHeight="1" ht="11.25">
      <c r="A8" s="0" t="s">
        <v>16</v>
      </c>
      <c r="B8" s="0" t="s">
        <v>2429</v>
      </c>
      <c r="C8" s="0" t="s">
        <v>2430</v>
      </c>
      <c r="D8" s="0" t="s">
        <v>2443</v>
      </c>
      <c r="E8" s="0" t="s">
        <v>2444</v>
      </c>
      <c r="F8" s="0" t="s">
        <v>2434</v>
      </c>
      <c r="G8" s="0" t="s">
        <v>92</v>
      </c>
    </row>
    <row customHeight="1" ht="11.25">
      <c r="A9" s="0" t="s">
        <v>16</v>
      </c>
      <c r="B9" s="0" t="s">
        <v>99</v>
      </c>
      <c r="C9" s="0" t="s">
        <v>100</v>
      </c>
      <c r="D9" s="0" t="s">
        <v>99</v>
      </c>
      <c r="E9" s="0" t="s">
        <v>100</v>
      </c>
      <c r="F9" s="0" t="s">
        <v>2445</v>
      </c>
      <c r="G9" s="0" t="s">
        <v>98</v>
      </c>
    </row>
    <row customHeight="1" ht="11.25">
      <c r="A10" s="0" t="s">
        <v>16</v>
      </c>
      <c r="B10" s="0" t="s">
        <v>2446</v>
      </c>
      <c r="C10" s="0" t="s">
        <v>2447</v>
      </c>
      <c r="D10" s="0" t="s">
        <v>2448</v>
      </c>
      <c r="E10" s="0" t="s">
        <v>2449</v>
      </c>
      <c r="F10" s="0" t="s">
        <v>2434</v>
      </c>
      <c r="G10" s="0" t="s">
        <v>146</v>
      </c>
    </row>
    <row customHeight="1" ht="11.25">
      <c r="A11" s="0" t="s">
        <v>16</v>
      </c>
      <c r="B11" s="0" t="s">
        <v>2446</v>
      </c>
      <c r="C11" s="0" t="s">
        <v>2447</v>
      </c>
      <c r="D11" s="0" t="s">
        <v>2450</v>
      </c>
      <c r="E11" s="0" t="s">
        <v>2451</v>
      </c>
      <c r="F11" s="0" t="s">
        <v>2434</v>
      </c>
      <c r="G11" s="0" t="s">
        <v>147</v>
      </c>
    </row>
    <row customHeight="1" ht="11.25">
      <c r="A12" s="0" t="s">
        <v>16</v>
      </c>
      <c r="B12" s="0" t="s">
        <v>2446</v>
      </c>
      <c r="C12" s="0" t="s">
        <v>2447</v>
      </c>
      <c r="D12" s="0" t="s">
        <v>2452</v>
      </c>
      <c r="E12" s="0" t="s">
        <v>2453</v>
      </c>
      <c r="F12" s="0" t="s">
        <v>2434</v>
      </c>
      <c r="G12" s="0" t="s">
        <v>148</v>
      </c>
    </row>
    <row customHeight="1" ht="11.25">
      <c r="A13" s="0" t="s">
        <v>16</v>
      </c>
      <c r="B13" s="0" t="s">
        <v>2446</v>
      </c>
      <c r="C13" s="0" t="s">
        <v>2447</v>
      </c>
      <c r="D13" s="0" t="s">
        <v>2454</v>
      </c>
      <c r="E13" s="0" t="s">
        <v>2455</v>
      </c>
      <c r="F13" s="0" t="s">
        <v>2434</v>
      </c>
      <c r="G13" s="0" t="s">
        <v>149</v>
      </c>
    </row>
    <row customHeight="1" ht="11.25">
      <c r="A14" s="0" t="s">
        <v>16</v>
      </c>
      <c r="B14" s="0" t="s">
        <v>2446</v>
      </c>
      <c r="C14" s="0" t="s">
        <v>2447</v>
      </c>
      <c r="D14" s="0" t="s">
        <v>2446</v>
      </c>
      <c r="E14" s="0" t="s">
        <v>2447</v>
      </c>
      <c r="F14" s="0" t="s">
        <v>2431</v>
      </c>
      <c r="G14" s="0" t="s">
        <v>150</v>
      </c>
    </row>
    <row customHeight="1" ht="11.25">
      <c r="A15" s="0" t="s">
        <v>16</v>
      </c>
      <c r="B15" s="0" t="s">
        <v>2446</v>
      </c>
      <c r="C15" s="0" t="s">
        <v>2447</v>
      </c>
      <c r="D15" s="0" t="s">
        <v>2456</v>
      </c>
      <c r="E15" s="0" t="s">
        <v>2457</v>
      </c>
      <c r="F15" s="0" t="s">
        <v>2434</v>
      </c>
      <c r="G15" s="0" t="s">
        <v>151</v>
      </c>
    </row>
    <row customHeight="1" ht="11.25">
      <c r="A16" s="0" t="s">
        <v>16</v>
      </c>
      <c r="B16" s="0" t="s">
        <v>2458</v>
      </c>
      <c r="C16" s="0" t="s">
        <v>2459</v>
      </c>
      <c r="D16" s="0" t="s">
        <v>2460</v>
      </c>
      <c r="E16" s="0" t="s">
        <v>2461</v>
      </c>
      <c r="F16" s="0" t="s">
        <v>2462</v>
      </c>
      <c r="G16" s="0" t="s">
        <v>1466</v>
      </c>
    </row>
    <row customHeight="1" ht="11.25">
      <c r="A17" s="0" t="s">
        <v>16</v>
      </c>
      <c r="B17" s="0" t="s">
        <v>2458</v>
      </c>
      <c r="C17" s="0" t="s">
        <v>2459</v>
      </c>
      <c r="D17" s="0" t="s">
        <v>2463</v>
      </c>
      <c r="E17" s="0" t="s">
        <v>2464</v>
      </c>
      <c r="F17" s="0" t="s">
        <v>2462</v>
      </c>
      <c r="G17" s="0" t="s">
        <v>1471</v>
      </c>
    </row>
    <row customHeight="1" ht="11.25">
      <c r="A18" s="0" t="s">
        <v>16</v>
      </c>
      <c r="B18" s="0" t="s">
        <v>2458</v>
      </c>
      <c r="C18" s="0" t="s">
        <v>2459</v>
      </c>
      <c r="D18" s="0" t="s">
        <v>2465</v>
      </c>
      <c r="E18" s="0" t="s">
        <v>2466</v>
      </c>
      <c r="F18" s="0" t="s">
        <v>2462</v>
      </c>
      <c r="G18" s="0" t="s">
        <v>1483</v>
      </c>
    </row>
    <row customHeight="1" ht="11.25">
      <c r="A19" s="0" t="s">
        <v>16</v>
      </c>
      <c r="B19" s="0" t="s">
        <v>2458</v>
      </c>
      <c r="C19" s="0" t="s">
        <v>2459</v>
      </c>
      <c r="D19" s="0" t="s">
        <v>2467</v>
      </c>
      <c r="E19" s="0" t="s">
        <v>2468</v>
      </c>
      <c r="F19" s="0" t="s">
        <v>2462</v>
      </c>
      <c r="G19" s="0" t="s">
        <v>1497</v>
      </c>
    </row>
    <row customHeight="1" ht="11.25">
      <c r="A20" s="0" t="s">
        <v>16</v>
      </c>
      <c r="B20" s="0" t="s">
        <v>2458</v>
      </c>
      <c r="C20" s="0" t="s">
        <v>2459</v>
      </c>
      <c r="D20" s="0" t="s">
        <v>2458</v>
      </c>
      <c r="E20" s="0" t="s">
        <v>2459</v>
      </c>
      <c r="F20" s="0" t="s">
        <v>2431</v>
      </c>
      <c r="G20" s="0" t="s">
        <v>1509</v>
      </c>
    </row>
    <row customHeight="1" ht="11.25">
      <c r="A21" s="0" t="s">
        <v>16</v>
      </c>
      <c r="B21" s="0" t="s">
        <v>2458</v>
      </c>
      <c r="C21" s="0" t="s">
        <v>2459</v>
      </c>
      <c r="D21" s="0" t="s">
        <v>2469</v>
      </c>
      <c r="E21" s="0" t="s">
        <v>2470</v>
      </c>
      <c r="F21" s="0" t="s">
        <v>2471</v>
      </c>
      <c r="G21" s="0" t="s">
        <v>1518</v>
      </c>
    </row>
    <row customHeight="1" ht="11.25">
      <c r="A22" s="0" t="s">
        <v>16</v>
      </c>
      <c r="B22" s="0" t="s">
        <v>2458</v>
      </c>
      <c r="C22" s="0" t="s">
        <v>2459</v>
      </c>
      <c r="D22" s="0" t="s">
        <v>2472</v>
      </c>
      <c r="E22" s="0" t="s">
        <v>2473</v>
      </c>
      <c r="F22" s="0" t="s">
        <v>2434</v>
      </c>
      <c r="G22" s="0" t="s">
        <v>1534</v>
      </c>
    </row>
    <row customHeight="1" ht="11.25">
      <c r="A23" s="0" t="s">
        <v>16</v>
      </c>
      <c r="B23" s="0" t="s">
        <v>2458</v>
      </c>
      <c r="C23" s="0" t="s">
        <v>2459</v>
      </c>
      <c r="D23" s="0" t="s">
        <v>2474</v>
      </c>
      <c r="E23" s="0" t="s">
        <v>2475</v>
      </c>
      <c r="F23" s="0" t="s">
        <v>2462</v>
      </c>
      <c r="G23" s="0" t="s">
        <v>1541</v>
      </c>
    </row>
    <row customHeight="1" ht="11.25">
      <c r="A24" s="0" t="s">
        <v>16</v>
      </c>
      <c r="B24" s="0" t="s">
        <v>2476</v>
      </c>
      <c r="C24" s="0" t="s">
        <v>2477</v>
      </c>
      <c r="D24" s="0" t="s">
        <v>2478</v>
      </c>
      <c r="E24" s="0" t="s">
        <v>2479</v>
      </c>
      <c r="F24" s="0" t="s">
        <v>2434</v>
      </c>
      <c r="G24" s="0" t="s">
        <v>1549</v>
      </c>
    </row>
    <row customHeight="1" ht="11.25">
      <c r="A25" s="0" t="s">
        <v>16</v>
      </c>
      <c r="B25" s="0" t="s">
        <v>2476</v>
      </c>
      <c r="C25" s="0" t="s">
        <v>2477</v>
      </c>
      <c r="D25" s="0" t="s">
        <v>2480</v>
      </c>
      <c r="E25" s="0" t="s">
        <v>2481</v>
      </c>
      <c r="F25" s="0" t="s">
        <v>2434</v>
      </c>
      <c r="G25" s="0" t="s">
        <v>1556</v>
      </c>
    </row>
    <row customHeight="1" ht="11.25">
      <c r="A26" s="0" t="s">
        <v>16</v>
      </c>
      <c r="B26" s="0" t="s">
        <v>2476</v>
      </c>
      <c r="C26" s="0" t="s">
        <v>2477</v>
      </c>
      <c r="D26" s="0" t="s">
        <v>2476</v>
      </c>
      <c r="E26" s="0" t="s">
        <v>2477</v>
      </c>
      <c r="F26" s="0" t="s">
        <v>2431</v>
      </c>
      <c r="G26" s="0" t="s">
        <v>1560</v>
      </c>
    </row>
    <row customHeight="1" ht="11.25">
      <c r="A27" s="0" t="s">
        <v>16</v>
      </c>
      <c r="B27" s="0" t="s">
        <v>2476</v>
      </c>
      <c r="C27" s="0" t="s">
        <v>2477</v>
      </c>
      <c r="D27" s="0" t="s">
        <v>2482</v>
      </c>
      <c r="E27" s="0" t="s">
        <v>2483</v>
      </c>
      <c r="F27" s="0" t="s">
        <v>2434</v>
      </c>
      <c r="G27" s="0" t="s">
        <v>1565</v>
      </c>
    </row>
    <row customHeight="1" ht="11.25">
      <c r="A28" s="0" t="s">
        <v>16</v>
      </c>
      <c r="B28" s="0" t="s">
        <v>2484</v>
      </c>
      <c r="C28" s="0" t="s">
        <v>2485</v>
      </c>
      <c r="D28" s="0" t="s">
        <v>2486</v>
      </c>
      <c r="E28" s="0" t="s">
        <v>2487</v>
      </c>
      <c r="F28" s="0" t="s">
        <v>2462</v>
      </c>
      <c r="G28" s="0" t="s">
        <v>1573</v>
      </c>
    </row>
    <row customHeight="1" ht="11.25">
      <c r="A29" s="0" t="s">
        <v>16</v>
      </c>
      <c r="B29" s="0" t="s">
        <v>2484</v>
      </c>
      <c r="C29" s="0" t="s">
        <v>2485</v>
      </c>
      <c r="D29" s="0" t="s">
        <v>2488</v>
      </c>
      <c r="E29" s="0" t="s">
        <v>2489</v>
      </c>
      <c r="F29" s="0" t="s">
        <v>2434</v>
      </c>
      <c r="G29" s="0" t="s">
        <v>1575</v>
      </c>
    </row>
    <row customHeight="1" ht="11.25">
      <c r="A30" s="0" t="s">
        <v>16</v>
      </c>
      <c r="B30" s="0" t="s">
        <v>2484</v>
      </c>
      <c r="C30" s="0" t="s">
        <v>2485</v>
      </c>
      <c r="D30" s="0" t="s">
        <v>2490</v>
      </c>
      <c r="E30" s="0" t="s">
        <v>2491</v>
      </c>
      <c r="F30" s="0" t="s">
        <v>2434</v>
      </c>
      <c r="G30" s="0" t="s">
        <v>1578</v>
      </c>
    </row>
    <row customHeight="1" ht="11.25">
      <c r="A31" s="0" t="s">
        <v>16</v>
      </c>
      <c r="B31" s="0" t="s">
        <v>2484</v>
      </c>
      <c r="C31" s="0" t="s">
        <v>2485</v>
      </c>
      <c r="D31" s="0" t="s">
        <v>2492</v>
      </c>
      <c r="E31" s="0" t="s">
        <v>2493</v>
      </c>
      <c r="F31" s="0" t="s">
        <v>2462</v>
      </c>
      <c r="G31" s="0" t="s">
        <v>1584</v>
      </c>
    </row>
    <row customHeight="1" ht="11.25">
      <c r="A32" s="0" t="s">
        <v>16</v>
      </c>
      <c r="B32" s="0" t="s">
        <v>2484</v>
      </c>
      <c r="C32" s="0" t="s">
        <v>2485</v>
      </c>
      <c r="D32" s="0" t="s">
        <v>2494</v>
      </c>
      <c r="E32" s="0" t="s">
        <v>2495</v>
      </c>
      <c r="F32" s="0" t="s">
        <v>2462</v>
      </c>
      <c r="G32" s="0" t="s">
        <v>1586</v>
      </c>
    </row>
    <row customHeight="1" ht="11.25">
      <c r="A33" s="0" t="s">
        <v>16</v>
      </c>
      <c r="B33" s="0" t="s">
        <v>2484</v>
      </c>
      <c r="C33" s="0" t="s">
        <v>2485</v>
      </c>
      <c r="D33" s="0" t="s">
        <v>2484</v>
      </c>
      <c r="E33" s="0" t="s">
        <v>2485</v>
      </c>
      <c r="F33" s="0" t="s">
        <v>2431</v>
      </c>
      <c r="G33" s="0" t="s">
        <v>1588</v>
      </c>
    </row>
    <row customHeight="1" ht="11.25">
      <c r="A34" s="0" t="s">
        <v>16</v>
      </c>
      <c r="B34" s="0" t="s">
        <v>2484</v>
      </c>
      <c r="C34" s="0" t="s">
        <v>2485</v>
      </c>
      <c r="D34" s="0" t="s">
        <v>2496</v>
      </c>
      <c r="E34" s="0" t="s">
        <v>2497</v>
      </c>
      <c r="F34" s="0" t="s">
        <v>2462</v>
      </c>
      <c r="G34" s="0" t="s">
        <v>1590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A4348-B253-1433-6CF5-0.561CB80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2537</v>
      </c>
      <c r="B1" s="836" t="s">
        <v>2538</v>
      </c>
      <c r="C1" s="836" t="s">
        <v>1169</v>
      </c>
    </row>
    <row customHeight="1" ht="11.25">
      <c r="A2" s="836">
        <v>4189678</v>
      </c>
      <c r="B2" s="836" t="s">
        <v>2539</v>
      </c>
      <c r="C2" s="836" t="s">
        <v>2540</v>
      </c>
    </row>
    <row customHeight="1" ht="11.25">
      <c r="A3" s="836">
        <v>4190415</v>
      </c>
      <c r="B3" s="836" t="s">
        <v>2541</v>
      </c>
      <c r="C3" s="836" t="s">
        <v>2540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E87B2-96F6-9172-D9A3-0.3BCED1D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2542</v>
      </c>
      <c r="B1" s="164" t="s">
        <v>2543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F1E3B-30ED-67B5-56CB-0.E08E01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2544</v>
      </c>
      <c r="B1" s="0" t="b">
        <v>1</v>
      </c>
    </row>
    <row customHeight="1" ht="11.25">
      <c r="A2" s="0" t="s">
        <v>2545</v>
      </c>
      <c r="B2" s="0" t="b">
        <v>0</v>
      </c>
    </row>
    <row customHeight="1" ht="11.25">
      <c r="A3" s="0" t="s">
        <v>2546</v>
      </c>
      <c r="B3" s="0" t="b">
        <v>0</v>
      </c>
    </row>
    <row customHeight="1" ht="11.25">
      <c r="A4" s="0" t="s">
        <v>2547</v>
      </c>
      <c r="B4" s="0" t="b">
        <v>0</v>
      </c>
    </row>
    <row customHeight="1" ht="11.25">
      <c r="A5" s="0" t="s">
        <v>2548</v>
      </c>
      <c r="B5" s="0" t="b">
        <v>0</v>
      </c>
    </row>
    <row customHeight="1" ht="11.25">
      <c r="A6" s="0" t="s">
        <v>2549</v>
      </c>
      <c r="B6" s="0" t="b">
        <v>1</v>
      </c>
    </row>
    <row customHeight="1" ht="11.25">
      <c r="A7" s="0" t="s">
        <v>2550</v>
      </c>
      <c r="B7" s="0" t="b">
        <v>0</v>
      </c>
    </row>
    <row customHeight="1" ht="11.25">
      <c r="A8" s="0" t="s">
        <v>2551</v>
      </c>
      <c r="B8" s="0" t="b">
        <v>0</v>
      </c>
    </row>
    <row customHeight="1" ht="11.25">
      <c r="A9" s="0" t="s">
        <v>2552</v>
      </c>
      <c r="B9" s="0" t="b">
        <v>0</v>
      </c>
    </row>
    <row customHeight="1" ht="11.25">
      <c r="A10" s="0" t="s">
        <v>2553</v>
      </c>
      <c r="B10" s="0" t="b">
        <v>0</v>
      </c>
    </row>
    <row customHeight="1" ht="11.25">
      <c r="A11" s="0" t="s">
        <v>2554</v>
      </c>
      <c r="B11" s="0" t="b">
        <v>0</v>
      </c>
    </row>
    <row customHeight="1" ht="11.25">
      <c r="A12" s="0" t="s">
        <v>2555</v>
      </c>
      <c r="B12" s="0" t="b">
        <v>0</v>
      </c>
    </row>
    <row customHeight="1" ht="11.25">
      <c r="A13" s="0" t="s">
        <v>2556</v>
      </c>
      <c r="B13" s="0" t="b">
        <v>0</v>
      </c>
    </row>
    <row customHeight="1" ht="11.25">
      <c r="A14" s="0" t="s">
        <v>2557</v>
      </c>
      <c r="B14" s="0" t="b">
        <v>1</v>
      </c>
    </row>
    <row customHeight="1" ht="11.25">
      <c r="A15" s="0" t="s">
        <v>2558</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50EF4-D84A-9083-8087-0.5BF7014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27D33-BF97-E24A-BA8B-0.8ECBB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2559</v>
      </c>
      <c r="B1" s="68" t="s">
        <v>2560</v>
      </c>
    </row>
    <row customHeight="1" ht="11.25">
      <c r="A2" s="65" t="s">
        <v>2561</v>
      </c>
      <c r="B2" s="65" t="s">
        <v>2562</v>
      </c>
    </row>
    <row customHeight="1" ht="11.25">
      <c r="A3" s="65" t="s">
        <v>2563</v>
      </c>
      <c r="B3" s="65" t="s">
        <v>2564</v>
      </c>
    </row>
    <row customHeight="1" ht="11.25">
      <c r="A4" s="65" t="s">
        <v>2565</v>
      </c>
      <c r="B4" s="65" t="s">
        <v>2566</v>
      </c>
    </row>
    <row customHeight="1" ht="11.25">
      <c r="A5" s="65" t="s">
        <v>2567</v>
      </c>
      <c r="B5" s="65" t="s">
        <v>2568</v>
      </c>
    </row>
    <row customHeight="1" ht="11.25">
      <c r="A6" s="65" t="s">
        <v>2569</v>
      </c>
      <c r="B6" s="65" t="s">
        <v>2570</v>
      </c>
    </row>
    <row customHeight="1" ht="11.25">
      <c r="A7" s="65" t="s">
        <v>2571</v>
      </c>
      <c r="B7" s="65" t="s">
        <v>2572</v>
      </c>
    </row>
    <row customHeight="1" ht="11.25">
      <c r="A8" s="65" t="s">
        <v>2573</v>
      </c>
      <c r="B8" s="65" t="s">
        <v>2574</v>
      </c>
    </row>
    <row customHeight="1" ht="11.25">
      <c r="A9" s="65" t="s">
        <v>2575</v>
      </c>
      <c r="B9" s="65" t="s">
        <v>2576</v>
      </c>
    </row>
    <row customHeight="1" ht="11.25">
      <c r="A10" s="65" t="s">
        <v>2577</v>
      </c>
      <c r="B10" s="65" t="s">
        <v>2578</v>
      </c>
    </row>
    <row customHeight="1" ht="11.25">
      <c r="A11" s="65" t="s">
        <v>2579</v>
      </c>
      <c r="B11" s="65" t="s">
        <v>2580</v>
      </c>
    </row>
    <row customHeight="1" ht="11.25">
      <c r="A12" s="65" t="s">
        <v>2581</v>
      </c>
      <c r="B12" s="65" t="s">
        <v>2582</v>
      </c>
    </row>
    <row customHeight="1" ht="11.25">
      <c r="A13" s="65" t="s">
        <v>2583</v>
      </c>
      <c r="B13" s="65" t="s">
        <v>2584</v>
      </c>
    </row>
    <row customHeight="1" ht="11.25">
      <c r="A14" s="65" t="s">
        <v>2585</v>
      </c>
      <c r="B14" s="65" t="s">
        <v>2586</v>
      </c>
    </row>
    <row customHeight="1" ht="11.25">
      <c r="A15" s="65" t="s">
        <v>2587</v>
      </c>
      <c r="B15" s="65" t="s">
        <v>2588</v>
      </c>
    </row>
    <row customHeight="1" ht="11.25">
      <c r="A16" s="65" t="s">
        <v>2589</v>
      </c>
      <c r="B16" s="65" t="s">
        <v>2590</v>
      </c>
    </row>
    <row customHeight="1" ht="11.25">
      <c r="A17" s="65" t="s">
        <v>2591</v>
      </c>
      <c r="B17" s="65" t="s">
        <v>2592</v>
      </c>
    </row>
    <row customHeight="1" ht="11.25">
      <c r="A18" s="65" t="s">
        <v>2593</v>
      </c>
      <c r="B18" s="65" t="s">
        <v>2594</v>
      </c>
    </row>
    <row customHeight="1" ht="11.25">
      <c r="A19" s="65" t="s">
        <v>2595</v>
      </c>
      <c r="B19" s="65" t="s">
        <v>2596</v>
      </c>
    </row>
    <row customHeight="1" ht="11.25">
      <c r="A20" s="65" t="s">
        <v>2597</v>
      </c>
      <c r="B20" s="65" t="s">
        <v>2598</v>
      </c>
    </row>
    <row customHeight="1" ht="11.25">
      <c r="A21" s="65" t="s">
        <v>2599</v>
      </c>
      <c r="B21" s="65" t="s">
        <v>2600</v>
      </c>
    </row>
    <row customHeight="1" ht="11.25">
      <c r="A22" s="65" t="s">
        <v>2601</v>
      </c>
      <c r="B22" s="65" t="s">
        <v>2602</v>
      </c>
    </row>
    <row customHeight="1" ht="11.25">
      <c r="A23" s="65" t="s">
        <v>2603</v>
      </c>
      <c r="B23" s="65" t="s">
        <v>2604</v>
      </c>
    </row>
    <row customHeight="1" ht="11.25">
      <c r="A24" s="65" t="s">
        <v>2605</v>
      </c>
      <c r="B24" s="65" t="s">
        <v>2606</v>
      </c>
    </row>
    <row customHeight="1" ht="11.25">
      <c r="A25" s="65" t="s">
        <v>2607</v>
      </c>
      <c r="B25" s="65" t="s">
        <v>2608</v>
      </c>
    </row>
    <row customHeight="1" ht="11.25">
      <c r="A26" s="65" t="s">
        <v>2609</v>
      </c>
      <c r="B26" s="65" t="s">
        <v>2610</v>
      </c>
    </row>
    <row customHeight="1" ht="11.25">
      <c r="A27" s="65" t="s">
        <v>2611</v>
      </c>
      <c r="B27" s="65" t="s">
        <v>2612</v>
      </c>
    </row>
    <row customHeight="1" ht="11.25">
      <c r="A28" s="65" t="s">
        <v>2613</v>
      </c>
      <c r="B28" s="65" t="s">
        <v>2614</v>
      </c>
    </row>
    <row customHeight="1" ht="11.25">
      <c r="A29" s="65" t="s">
        <v>2615</v>
      </c>
      <c r="B29" s="65" t="s">
        <v>2616</v>
      </c>
    </row>
    <row customHeight="1" ht="11.25">
      <c r="A30" s="65" t="s">
        <v>2617</v>
      </c>
      <c r="B30" s="65" t="s">
        <v>2618</v>
      </c>
    </row>
    <row customHeight="1" ht="11.25">
      <c r="A31" s="65" t="s">
        <v>2619</v>
      </c>
      <c r="B31" s="65" t="s">
        <v>2620</v>
      </c>
    </row>
    <row customHeight="1" ht="11.25">
      <c r="A32" s="65" t="s">
        <v>2621</v>
      </c>
      <c r="B32" s="65" t="s">
        <v>2622</v>
      </c>
    </row>
    <row customHeight="1" ht="11.25">
      <c r="A33" s="65" t="s">
        <v>2623</v>
      </c>
      <c r="B33" s="65" t="s">
        <v>2624</v>
      </c>
    </row>
    <row customHeight="1" ht="11.25">
      <c r="A34" s="65" t="s">
        <v>2625</v>
      </c>
      <c r="B34" s="65" t="s">
        <v>2626</v>
      </c>
    </row>
    <row customHeight="1" ht="11.25">
      <c r="A35" s="65" t="s">
        <v>2627</v>
      </c>
      <c r="B35" s="65" t="s">
        <v>2628</v>
      </c>
    </row>
    <row customHeight="1" ht="11.25">
      <c r="A36" s="65" t="s">
        <v>2629</v>
      </c>
      <c r="B36" s="65" t="s">
        <v>2630</v>
      </c>
    </row>
    <row customHeight="1" ht="11.25">
      <c r="A37" s="65" t="s">
        <v>2631</v>
      </c>
      <c r="B37" s="65" t="s">
        <v>2632</v>
      </c>
    </row>
    <row customHeight="1" ht="11.25">
      <c r="A38" s="65" t="s">
        <v>2633</v>
      </c>
      <c r="B38" s="65" t="s">
        <v>2634</v>
      </c>
    </row>
    <row customHeight="1" ht="11.25">
      <c r="A39" s="65" t="s">
        <v>2635</v>
      </c>
      <c r="B39" s="65" t="s">
        <v>2636</v>
      </c>
    </row>
    <row customHeight="1" ht="11.25">
      <c r="A40" s="65" t="s">
        <v>2637</v>
      </c>
      <c r="B40" s="65" t="s">
        <v>2638</v>
      </c>
    </row>
    <row customHeight="1" ht="11.25">
      <c r="A41" s="65" t="s">
        <v>2639</v>
      </c>
      <c r="B41" s="65" t="s">
        <v>2640</v>
      </c>
    </row>
    <row customHeight="1" ht="11.25">
      <c r="A42" s="65" t="s">
        <v>2641</v>
      </c>
      <c r="B42" s="65" t="s">
        <v>2642</v>
      </c>
    </row>
    <row customHeight="1" ht="11.25">
      <c r="A43" s="65" t="s">
        <v>2643</v>
      </c>
      <c r="B43" s="65" t="s">
        <v>2644</v>
      </c>
    </row>
    <row customHeight="1" ht="11.25">
      <c r="A44" s="65" t="s">
        <v>2645</v>
      </c>
      <c r="B44" s="65" t="s">
        <v>2646</v>
      </c>
    </row>
    <row customHeight="1" ht="11.25">
      <c r="A45" s="65" t="s">
        <v>2647</v>
      </c>
      <c r="B45" s="65" t="s">
        <v>2648</v>
      </c>
    </row>
    <row customHeight="1" ht="11.25">
      <c r="A46" s="65" t="s">
        <v>2649</v>
      </c>
      <c r="B46" s="65" t="s">
        <v>2650</v>
      </c>
    </row>
    <row customHeight="1" ht="11.25">
      <c r="A47" s="65" t="s">
        <v>2651</v>
      </c>
      <c r="B47" s="65" t="s">
        <v>2652</v>
      </c>
    </row>
    <row customHeight="1" ht="11.25">
      <c r="A48" s="65" t="s">
        <v>2653</v>
      </c>
      <c r="B48" s="65" t="s">
        <v>2654</v>
      </c>
    </row>
    <row customHeight="1" ht="11.25">
      <c r="A49" s="65" t="s">
        <v>2655</v>
      </c>
      <c r="B49" s="65" t="s">
        <v>2656</v>
      </c>
    </row>
    <row customHeight="1" ht="11.25">
      <c r="A50" s="65" t="s">
        <v>2657</v>
      </c>
      <c r="B50" s="65" t="s">
        <v>2658</v>
      </c>
    </row>
    <row customHeight="1" ht="11.25">
      <c r="A51" s="65" t="s">
        <v>2659</v>
      </c>
      <c r="B51" s="65" t="s">
        <v>2660</v>
      </c>
    </row>
    <row customHeight="1" ht="11.25">
      <c r="A52" s="65" t="s">
        <v>2661</v>
      </c>
      <c r="B52" s="65" t="s">
        <v>2662</v>
      </c>
    </row>
    <row customHeight="1" ht="11.25">
      <c r="A53" s="65" t="s">
        <v>2663</v>
      </c>
      <c r="B53" s="65" t="s">
        <v>2664</v>
      </c>
    </row>
    <row customHeight="1" ht="11.25">
      <c r="A54" s="65" t="s">
        <v>2665</v>
      </c>
      <c r="B54" s="65" t="s">
        <v>2666</v>
      </c>
    </row>
    <row customHeight="1" ht="11.25">
      <c r="A55" s="65" t="s">
        <v>2667</v>
      </c>
      <c r="B55" s="65" t="s">
        <v>2668</v>
      </c>
    </row>
    <row customHeight="1" ht="11.25">
      <c r="A56" s="65" t="s">
        <v>2669</v>
      </c>
      <c r="B56" s="65" t="s">
        <v>2670</v>
      </c>
    </row>
    <row customHeight="1" ht="11.25">
      <c r="A57" s="65" t="s">
        <v>2671</v>
      </c>
      <c r="B57" s="65" t="s">
        <v>2672</v>
      </c>
    </row>
    <row customHeight="1" ht="11.25">
      <c r="A58" s="65" t="s">
        <v>2673</v>
      </c>
      <c r="B58" s="65" t="s">
        <v>2674</v>
      </c>
    </row>
    <row customHeight="1" ht="11.25">
      <c r="A59" s="65" t="s">
        <v>2675</v>
      </c>
      <c r="B59" s="65" t="s">
        <v>2676</v>
      </c>
    </row>
    <row customHeight="1" ht="11.25">
      <c r="A60" s="65" t="s">
        <v>2677</v>
      </c>
      <c r="B60" s="65" t="s">
        <v>2678</v>
      </c>
    </row>
    <row customHeight="1" ht="11.25">
      <c r="A61" s="65"/>
      <c r="B61" s="65" t="s">
        <v>2679</v>
      </c>
    </row>
    <row customHeight="1" ht="11.25">
      <c r="A62" s="65"/>
      <c r="B62" s="65" t="s">
        <v>2680</v>
      </c>
    </row>
    <row customHeight="1" ht="11.25">
      <c r="A63" s="65"/>
      <c r="B63" s="65" t="s">
        <v>2681</v>
      </c>
    </row>
    <row customHeight="1" ht="11.25">
      <c r="A64" s="65"/>
      <c r="B64" s="65" t="s">
        <v>2682</v>
      </c>
    </row>
    <row customHeight="1" ht="11.25">
      <c r="A65" s="65"/>
      <c r="B65" s="65" t="s">
        <v>2683</v>
      </c>
    </row>
    <row customHeight="1" ht="11.25">
      <c r="A66" s="65"/>
      <c r="B66" s="65" t="s">
        <v>2684</v>
      </c>
    </row>
    <row customHeight="1" ht="11.25">
      <c r="A67" s="65"/>
      <c r="B67" s="65" t="s">
        <v>2685</v>
      </c>
    </row>
    <row customHeight="1" ht="11.25">
      <c r="A68" s="65"/>
      <c r="B68" s="65" t="s">
        <v>2686</v>
      </c>
    </row>
    <row customHeight="1" ht="11.25">
      <c r="A69" s="65"/>
      <c r="B69" s="65" t="s">
        <v>2687</v>
      </c>
    </row>
    <row customHeight="1" ht="11.25">
      <c r="A70" s="65"/>
      <c r="B70" s="65" t="s">
        <v>2688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3152A-0095-B679-898E-0.2CC05F7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2689</v>
      </c>
    </row>
    <row customHeight="1" ht="90">
      <c r="B2" s="95" t="s">
        <v>2690</v>
      </c>
    </row>
    <row customHeight="1" ht="67.5">
      <c r="B3" s="95" t="s">
        <v>2691</v>
      </c>
    </row>
    <row customHeight="1" ht="33.75">
      <c r="B4" s="95" t="s">
        <v>2692</v>
      </c>
    </row>
    <row customHeight="1" ht="11.25">
      <c r="B5" s="95" t="s">
        <v>2693</v>
      </c>
    </row>
    <row customHeight="1" ht="22.5">
      <c r="B6" s="95" t="s">
        <v>2694</v>
      </c>
    </row>
    <row customHeight="1" ht="22.5">
      <c r="B7" s="95" t="s">
        <v>2695</v>
      </c>
    </row>
    <row customHeight="1" ht="22.5">
      <c r="B8" s="95" t="s">
        <v>2696</v>
      </c>
    </row>
    <row customHeight="1" ht="22.5">
      <c r="B9" s="95" t="s">
        <v>2697</v>
      </c>
    </row>
    <row customHeight="1" ht="56.25">
      <c r="B10" s="95" t="s">
        <v>2698</v>
      </c>
    </row>
    <row customHeight="1" ht="12.75">
      <c r="B11" s="160" t="s">
        <v>2699</v>
      </c>
    </row>
    <row customHeight="1" ht="11.25">
      <c r="B12" s="94" t="s">
        <v>2700</v>
      </c>
    </row>
    <row customHeight="1" ht="22.5">
      <c r="B13" s="95" t="s">
        <v>2701</v>
      </c>
    </row>
    <row customHeight="1" ht="67.5">
      <c r="B14" s="95" t="s">
        <v>2702</v>
      </c>
    </row>
    <row customHeight="1" ht="22.5">
      <c r="B15" s="95" t="s">
        <v>2703</v>
      </c>
    </row>
    <row customHeight="1" ht="11.25">
      <c r="B16" s="94" t="s">
        <v>2704</v>
      </c>
      <c r="D16" s="101"/>
    </row>
    <row customHeight="1" ht="33.75">
      <c r="B17" s="95" t="s">
        <v>2705</v>
      </c>
    </row>
    <row customHeight="1" ht="33.75">
      <c r="B18" s="95" t="s">
        <v>2706</v>
      </c>
    </row>
    <row customHeight="1" ht="11.25">
      <c r="B19" s="95" t="s">
        <v>2707</v>
      </c>
    </row>
    <row customHeight="1" ht="33.75">
      <c r="B20" s="95" t="s">
        <v>2708</v>
      </c>
    </row>
    <row customHeight="1" ht="11.25">
      <c r="B21" s="94" t="s">
        <v>2709</v>
      </c>
    </row>
    <row customHeight="1" ht="11.25">
      <c r="B22" s="95" t="s">
        <v>2710</v>
      </c>
    </row>
    <row r="24" customHeight="1" ht="22.5">
      <c r="B24" s="162" t="s">
        <v>2711</v>
      </c>
    </row>
    <row r="26" customHeight="1" ht="11.25">
      <c r="B26" s="94" t="s">
        <v>2712</v>
      </c>
    </row>
    <row customHeight="1" ht="22.5">
      <c r="B27" s="161" t="s">
        <v>398</v>
      </c>
    </row>
    <row customHeight="1" ht="56.25">
      <c r="B28" s="161" t="s">
        <v>2713</v>
      </c>
    </row>
    <row customHeight="1" ht="11.25">
      <c r="B29" s="211" t="s">
        <v>2714</v>
      </c>
    </row>
    <row customHeight="1" ht="22.5">
      <c r="B30" s="161" t="s">
        <v>2715</v>
      </c>
    </row>
    <row r="32" customHeight="1" ht="11.25">
      <c r="A32" s="189"/>
      <c r="B32" s="190" t="s">
        <v>2716</v>
      </c>
    </row>
    <row customHeight="1" ht="14.25">
      <c r="A33" s="191">
        <v>1</v>
      </c>
      <c r="B33" s="192" t="s">
        <v>2717</v>
      </c>
    </row>
    <row customHeight="1" ht="14.25">
      <c r="A34" s="191">
        <v>2</v>
      </c>
      <c r="B34" s="192" t="s">
        <v>2718</v>
      </c>
    </row>
    <row customHeight="1" ht="11.25">
      <c r="B35" s="190" t="s">
        <v>2719</v>
      </c>
    </row>
    <row customHeight="1" ht="11.25">
      <c r="B36" s="192" t="s">
        <v>2720</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F8394-49EB-F319-1A9D-0.FD58B66C}"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108</v>
      </c>
      <c r="E2" s="2236"/>
      <c r="F2" s="1626"/>
      <c r="G2" s="1621" t="s">
        <v>108</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АО "ДГК" СП "Биробиджанская ТЭЦ"</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87</v>
      </c>
      <c r="E11" s="2224" t="s">
        <v>104</v>
      </c>
      <c r="F11" s="2193" t="s">
        <v>87</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119</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