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Ограничения!$F$50:$K$50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Ограничения!$E$49</definedName>
    <definedName name="pIns_Q_LIMIT_4">Ограничения!$E$51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Ограничения!$E$32:$K$51</definedName>
    <definedName name="Q_LIMIT_diff_1">Ограничения!$I$26:$J$28</definedName>
    <definedName name="Q_LIMIT_p3">Ограничения!$F$36:$K$49</definedName>
    <definedName name="Q_LIMIT_p4">Ограничения!$F$50:$K$51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Ограничения!$K$52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<sst xmlns="http://schemas.openxmlformats.org/spreadsheetml/2006/main" count="10338" uniqueCount="2757">
  <si>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</si>
  <si>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</si>
  <si>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</si>
  <si>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</si>
  <si>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</si>
  <si>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</si>
  <si>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</si>
  <si>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</si>
  <si>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</si>
  <si>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</si>
  <si>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</si>
  <si>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</si>
  <si>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</si>
  <si>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</si>
  <si>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</si>
  <si>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</si>
  <si>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</si>
  <si>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</si>
  <si>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</si>
  <si>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</si>
  <si>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</si>
  <si>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</si>
  <si>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</si>
  <si>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</si>
  <si>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</si>
  <si>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</si>
  <si>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</si>
  <si>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</si>
  <si>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</si>
  <si>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</si>
  <si>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</si>
  <si>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</si>
  <si>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</si>
  <si>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</si>
  <si>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</si>
  <si>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</si>
  <si>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</si>
  <si>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</si>
  <si>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</si>
  <si>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</si>
  <si>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</si>
  <si>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</si>
  <si>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</si>
  <si>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</si>
  <si>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</si>
  <si>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</si>
  <si>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</si>
  <si>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</si>
  <si>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</si>
  <si>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</si>
  <si>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</si>
  <si>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</si>
  <si>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</si>
  <si>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</si>
  <si>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</si>
  <si>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</si>
  <si>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</si>
  <si>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</si>
  <si>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</si>
  <si>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</si>
  <si>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</si>
  <si>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</si>
  <si>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</si>
  <si>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</si>
  <si>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</si>
  <si>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</si>
  <si>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</si>
  <si>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</si>
  <si>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</si>
  <si>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</si>
  <si>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</si>
  <si>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</si>
  <si>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</si>
  <si>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</si>
  <si>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</si>
  <si>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</si>
  <si>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</si>
  <si>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</si>
  <si>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</si>
  <si>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</si>
  <si>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</si>
  <si>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</si>
  <si>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</si>
  <si>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</si>
  <si>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</si>
  <si>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</si>
  <si>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</si>
  <si>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</si>
  <si>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</si>
  <si>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</si>
  <si>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</si>
  <si>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</si>
  <si>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</si>
  <si>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</si>
  <si>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</si>
  <si>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</si>
  <si>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</si>
  <si>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</si>
  <si>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</si>
  <si>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</si>
  <si>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</si>
  <si>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</si>
  <si>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</si>
  <si>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</si>
  <si>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</si>
  <si>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</si>
  <si>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</si>
  <si>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</si>
  <si>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</si>
  <si>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</si>
  <si>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</si>
  <si>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</si>
  <si>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</si>
  <si>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</si>
  <si>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</si>
  <si>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</si>
  <si>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</si>
  <si>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</si>
  <si>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</si>
  <si>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</si>
  <si>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</si>
  <si>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</si>
  <si>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</si>
  <si>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</si>
  <si>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</si>
  <si>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</si>
  <si>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</si>
  <si>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</si>
  <si>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</si>
  <si>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</si>
  <si>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</si>
  <si>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</si>
  <si>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</si>
  <si>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</si>
  <si>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</si>
  <si>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</si>
  <si>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</si>
  <si>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</si>
  <si>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</si>
  <si>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</si>
  <si>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</si>
  <si>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</si>
  <si>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</si>
  <si>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</si>
  <si>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</si>
  <si>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</si>
  <si>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</si>
  <si>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</si>
  <si>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</si>
  <si>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</si>
  <si>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</si>
  <si>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</si>
  <si>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</si>
  <si>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</si>
  <si>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</si>
  <si>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</si>
  <si>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</si>
  <si>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</si>
  <si>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</si>
  <si>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</si>
  <si>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</si>
  <si>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</si>
  <si>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</si>
  <si>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</si>
  <si>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</si>
  <si>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</si>
  <si>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</si>
  <si>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</si>
  <si>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</si>
  <si>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</si>
  <si>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</si>
  <si>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</si>
  <si>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</si>
  <si>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</si>
  <si>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</si>
  <si>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</si>
  <si>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</si>
  <si>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</si>
  <si>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</si>
  <si>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</si>
  <si>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</si>
  <si>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</si>
  <si>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</si>
  <si>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</si>
  <si>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</si>
  <si>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</si>
  <si>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</si>
  <si>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</si>
  <si>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</si>
  <si>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</si>
  <si>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</si>
  <si>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</si>
  <si>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</si>
  <si>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</si>
  <si>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</si>
  <si>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</si>
  <si>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</si>
  <si>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</si>
  <si>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</si>
  <si>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</si>
  <si>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</si>
  <si>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</si>
  <si>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</si>
  <si>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</si>
  <si>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</si>
  <si>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</si>
  <si>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</si>
  <si>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</si>
  <si>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</si>
  <si>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</si>
  <si>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</si>
  <si>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</si>
  <si>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</si>
  <si>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</si>
  <si>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</si>
  <si>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</si>
  <si>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</si>
  <si>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</si>
  <si>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</si>
  <si>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</si>
  <si>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</si>
  <si>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</si>
  <si>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</si>
  <si>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</si>
  <si>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</si>
  <si>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</si>
  <si>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</si>
  <si>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</si>
  <si>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</si>
  <si>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</si>
  <si>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</si>
  <si>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</si>
  <si>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</si>
  <si>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</si>
  <si>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</si>
  <si>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</si>
  <si>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</si>
  <si>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</si>
  <si>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</si>
  <si>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</si>
  <si>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</si>
  <si>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</si>
  <si>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</si>
  <si>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</si>
  <si>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</si>
  <si>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</si>
  <si>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</si>
  <si>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</si>
  <si>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</si>
  <si>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</si>
  <si>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</si>
  <si>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</si>
  <si>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</si>
  <si>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</si>
  <si>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</si>
  <si>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</si>
  <si>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</si>
  <si>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</si>
  <si>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</si>
  <si>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</si>
  <si>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</si>
  <si>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</si>
  <si>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</si>
  <si>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</si>
  <si>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</si>
  <si>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</si>
  <si>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</si>
  <si>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</si>
  <si>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</si>
  <si>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</si>
  <si>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</si>
  <si>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</si>
  <si>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</si>
  <si>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</si>
  <si>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</si>
  <si>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</si>
  <si>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</si>
  <si>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</si>
  <si>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</si>
  <si>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</si>
  <si>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</si>
  <si>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</si>
  <si>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</si>
  <si>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</si>
  <si>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</si>
  <si>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</si>
  <si>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</si>
  <si>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</si>
  <si>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</si>
  <si>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</si>
  <si>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</si>
  <si>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</si>
  <si>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</si>
  <si>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</si>
  <si>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</si>
  <si>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</si>
  <si>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</si>
  <si>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</si>
  <si>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</si>
  <si>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</si>
  <si>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</si>
  <si>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</si>
  <si>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</si>
  <si>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</si>
  <si>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</si>
  <si>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</si>
  <si>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</si>
  <si>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</si>
  <si>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</si>
  <si>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</si>
  <si>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</si>
  <si>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</si>
  <si>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</si>
  <si>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</si>
  <si>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</si>
  <si>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</si>
  <si>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</si>
  <si>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</si>
  <si>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</si>
  <si>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</si>
  <si>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</si>
  <si>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</si>
  <si>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</si>
  <si>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</si>
  <si>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</si>
  <si>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</si>
  <si>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</si>
  <si>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</si>
  <si>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</si>
  <si>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</si>
  <si>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</si>
  <si>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</si>
  <si>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</si>
  <si>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</si>
  <si>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</si>
  <si>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</si>
  <si>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</si>
  <si>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</si>
  <si>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</si>
  <si>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</si>
  <si>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</si>
  <si>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</si>
  <si>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</si>
  <si>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</si>
  <si>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</si>
  <si>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</si>
  <si>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</si>
  <si>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</si>
  <si>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</si>
  <si>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</si>
  <si>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</si>
  <si>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</si>
  <si>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</si>
  <si>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</si>
  <si>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</si>
  <si>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</si>
  <si>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</si>
  <si>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</si>
  <si>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</si>
  <si>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</si>
  <si>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</si>
  <si>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</si>
  <si>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</si>
  <si>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</si>
  <si>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</si>
  <si>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</si>
  <si>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</si>
  <si>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</si>
  <si>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</si>
  <si>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</si>
  <si>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</si>
  <si>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</si>
  <si>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</si>
  <si>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</si>
  <si>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</si>
  <si>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</si>
  <si>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</si>
  <si>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</si>
  <si>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</si>
  <si>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</si>
  <si>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</si>
  <si>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</si>
  <si>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</si>
  <si>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</si>
  <si>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</si>
  <si>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</si>
  <si>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</si>
  <si>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</si>
  <si>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</si>
  <si>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</si>
  <si>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</si>
  <si>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</si>
  <si>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</si>
  <si>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</si>
  <si>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</si>
  <si>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</si>
  <si>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</si>
  <si>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</si>
  <si>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</si>
  <si>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</si>
  <si>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</si>
  <si>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</si>
  <si>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</si>
  <si>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</si>
  <si>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</si>
  <si>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</si>
  <si>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</si>
  <si>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</si>
  <si>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</si>
  <si>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</si>
  <si>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</si>
  <si>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</si>
  <si>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</si>
  <si>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</si>
  <si>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</si>
  <si>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</si>
  <si>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</si>
  <si>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</si>
  <si>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</si>
  <si>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</si>
  <si>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</si>
  <si>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</si>
  <si>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</si>
  <si>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</si>
  <si>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</si>
  <si>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</si>
  <si>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</si>
  <si>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</si>
  <si>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</si>
  <si>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</si>
  <si>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</si>
  <si>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</si>
  <si>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</si>
  <si>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</si>
  <si>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</si>
  <si>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</si>
  <si>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</si>
  <si>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</si>
  <si>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</si>
  <si>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</si>
  <si>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</si>
  <si>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</si>
  <si>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</si>
  <si>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</si>
  <si>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</si>
  <si>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</si>
  <si>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</si>
  <si>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</si>
  <si>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</si>
  <si>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</si>
  <si>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</si>
  <si>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</si>
  <si>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</si>
  <si>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</si>
  <si>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</si>
  <si>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</si>
  <si>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</si>
  <si>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</si>
  <si>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</si>
  <si>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</si>
  <si>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</si>
  <si>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</si>
  <si>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</si>
  <si>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</si>
  <si>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</si>
  <si>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</si>
  <si>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</si>
  <si>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</si>
  <si>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</si>
  <si>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</si>
  <si>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</si>
  <si>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</si>
  <si>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</si>
  <si>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</si>
  <si>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</si>
  <si>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</si>
  <si>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</si>
  <si>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</si>
  <si>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</si>
  <si>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</si>
  <si>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</si>
  <si>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</si>
  <si>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</si>
  <si>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</si>
  <si>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</si>
  <si>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</si>
  <si>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</si>
  <si>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</si>
  <si>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</si>
  <si>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</si>
  <si>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</si>
  <si>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</si>
  <si>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</si>
  <si>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</si>
  <si>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</si>
  <si>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</si>
  <si>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</si>
  <si>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</si>
  <si>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</si>
  <si>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</si>
  <si>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</si>
  <si>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</si>
  <si>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</si>
  <si>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</si>
  <si>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</si>
  <si>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</si>
  <si>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</si>
  <si>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</si>
  <si>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</si>
  <si>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</si>
  <si>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</si>
  <si>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</si>
  <si>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</si>
  <si>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</si>
  <si>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</si>
  <si>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</si>
  <si>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</si>
  <si>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</si>
  <si>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</si>
  <si>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</si>
  <si>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</si>
  <si>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</si>
  <si>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</si>
  <si>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</si>
  <si>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</si>
  <si>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</si>
  <si>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</si>
  <si>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</si>
  <si>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</si>
  <si>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</si>
  <si>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</si>
  <si>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</si>
  <si>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</si>
  <si>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</si>
  <si>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</si>
  <si>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</si>
  <si>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</si>
  <si>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</si>
  <si>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</si>
  <si>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</si>
  <si>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</si>
  <si>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</si>
  <si>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</si>
  <si>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</si>
  <si>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</si>
  <si>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</si>
  <si>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</si>
  <si>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</si>
  <si>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</si>
  <si>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</si>
  <si>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</si>
  <si>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</si>
  <si>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</si>
  <si>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</si>
  <si>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</si>
  <si>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</si>
  <si>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</si>
  <si>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</si>
  <si>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</si>
  <si>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</si>
  <si>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</si>
  <si>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</si>
  <si>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</si>
  <si>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</si>
  <si>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</si>
  <si>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</si>
  <si>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</si>
  <si>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</si>
  <si>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</si>
  <si>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</si>
  <si>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</si>
  <si>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</si>
  <si>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</si>
  <si>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</si>
  <si>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</si>
  <si>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</si>
  <si>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</si>
  <si>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</si>
  <si>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</si>
  <si>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</si>
  <si>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</si>
  <si>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</si>
  <si>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</si>
  <si>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</si>
  <si>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</si>
  <si>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</si>
  <si>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</si>
  <si>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</si>
  <si>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</si>
  <si>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</si>
  <si>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</si>
  <si>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</si>
  <si>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</si>
  <si>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</si>
  <si>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</si>
  <si>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</si>
  <si>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</si>
  <si>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</si>
  <si>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</si>
  <si>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</si>
  <si>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</si>
  <si>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</si>
  <si>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</si>
  <si>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</si>
  <si>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</si>
  <si>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</si>
  <si>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</si>
  <si>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</si>
  <si>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</si>
  <si>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</si>
  <si>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</si>
  <si>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</si>
  <si>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</si>
  <si>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</si>
  <si>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</si>
  <si>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</si>
  <si>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</si>
  <si>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</si>
  <si>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</si>
  <si>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</si>
  <si>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</si>
  <si>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</si>
  <si>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</si>
  <si>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</si>
  <si>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</si>
  <si>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</si>
  <si>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</si>
  <si>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</si>
  <si>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</si>
  <si>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</si>
  <si>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</si>
  <si>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</si>
  <si>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</si>
  <si>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</si>
  <si>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</si>
  <si>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</si>
  <si>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</si>
  <si>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</si>
  <si>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</si>
  <si>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</si>
  <si>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</si>
  <si>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</si>
  <si>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</si>
  <si>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</si>
  <si>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</si>
  <si>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</si>
  <si>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</si>
  <si>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</si>
  <si>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</si>
  <si>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</si>
  <si>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</si>
  <si>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</si>
  <si>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</si>
  <si>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</si>
  <si>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</si>
  <si>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</si>
  <si>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</si>
  <si>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</si>
  <si>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</si>
  <si>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</si>
  <si>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</si>
  <si>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</si>
  <si>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</si>
  <si>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</si>
  <si>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</si>
  <si>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</si>
  <si>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</si>
  <si>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</si>
  <si>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</si>
  <si>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</si>
  <si>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</si>
  <si>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</si>
  <si>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</si>
  <si>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</si>
  <si>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</si>
  <si>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</si>
  <si>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</si>
  <si>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</si>
  <si>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</si>
  <si>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</si>
  <si>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</si>
  <si>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</si>
  <si>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</si>
  <si>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</si>
  <si>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</si>
  <si>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</si>
  <si>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</si>
  <si>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</si>
  <si>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</si>
  <si>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</si>
  <si>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</si>
  <si>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</si>
  <si>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</si>
  <si>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</si>
  <si>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</si>
  <si>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</si>
  <si>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</si>
  <si>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</si>
  <si>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</si>
  <si>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</si>
  <si>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</si>
  <si>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</si>
  <si>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</si>
  <si>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</si>
  <si>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</si>
  <si>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</si>
  <si>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</si>
  <si>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</si>
  <si>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</si>
  <si>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</si>
  <si>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</si>
  <si>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</si>
  <si>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</si>
  <si>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</si>
  <si>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</si>
  <si>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</si>
  <si>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</si>
  <si>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</si>
  <si>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</si>
  <si>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</si>
  <si>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</si>
  <si>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</si>
  <si>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</si>
  <si>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</si>
  <si>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</si>
  <si>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</si>
  <si>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</si>
  <si>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</si>
  <si>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</si>
  <si>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</si>
  <si>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</si>
  <si>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</si>
  <si>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</si>
  <si>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</si>
  <si>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</si>
  <si>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</si>
  <si>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</si>
  <si>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</si>
  <si>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</si>
  <si>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</si>
  <si>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</si>
  <si>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</si>
  <si>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</si>
  <si>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</si>
  <si>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</si>
  <si>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</si>
  <si>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</si>
  <si>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</si>
  <si>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</si>
  <si>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</si>
  <si>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</si>
  <si>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</si>
  <si>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</si>
  <si>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</si>
  <si>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</si>
  <si>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</si>
  <si>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</si>
  <si>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</si>
  <si>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</si>
  <si>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</si>
  <si>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</si>
  <si>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</si>
  <si>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</si>
  <si>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</si>
  <si>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</si>
  <si>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</si>
  <si>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</si>
  <si>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</si>
  <si>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</si>
  <si>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</si>
  <si>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</si>
  <si>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</si>
  <si>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</si>
  <si>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</si>
  <si>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</si>
  <si>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</si>
  <si>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</si>
  <si>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</si>
  <si>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</si>
  <si>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</si>
  <si>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</si>
  <si>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</si>
  <si>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</si>
  <si>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</si>
  <si>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</si>
  <si>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</si>
  <si>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</si>
  <si>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</si>
  <si>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</si>
  <si>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</si>
  <si>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</si>
  <si>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</si>
  <si>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</si>
  <si>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</si>
  <si>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</si>
  <si>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</si>
  <si>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</si>
  <si>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</si>
  <si>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</si>
  <si>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</si>
  <si>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</si>
  <si>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</si>
  <si>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</si>
  <si>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</si>
  <si>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</si>
  <si>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</si>
  <si>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</si>
  <si>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</si>
  <si>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</si>
  <si>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</si>
  <si>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</si>
  <si>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</si>
  <si>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</si>
  <si>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</si>
  <si>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</si>
  <si>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</si>
  <si>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</si>
  <si>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</si>
  <si>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</si>
  <si>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</si>
  <si>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</si>
  <si>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</si>
  <si>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</si>
  <si>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</si>
  <si>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</si>
  <si>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</si>
  <si>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</si>
  <si>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</si>
  <si>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</si>
  <si>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</si>
  <si>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</si>
  <si>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</si>
  <si>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</si>
  <si>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</si>
  <si>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</si>
  <si>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</si>
  <si>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</si>
  <si>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</si>
  <si>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</si>
  <si>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</si>
  <si>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</si>
  <si>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</si>
  <si>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</si>
  <si>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</si>
  <si>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</si>
  <si>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</si>
  <si>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</si>
  <si>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</si>
  <si>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</si>
  <si>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</si>
  <si>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</si>
  <si>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</si>
  <si>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</si>
  <si>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</si>
  <si>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</si>
  <si>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</si>
  <si>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</si>
  <si>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</si>
  <si>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</si>
  <si>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</si>
  <si>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</si>
  <si>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</si>
  <si>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</si>
  <si>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</si>
  <si>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</si>
  <si>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</si>
  <si>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</si>
  <si>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</si>
  <si>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</si>
  <si>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</si>
  <si>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</si>
  <si>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</si>
  <si>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</si>
  <si>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</si>
  <si>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</si>
  <si>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</si>
  <si>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</si>
  <si>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</si>
  <si>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</si>
  <si>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</si>
  <si>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</si>
  <si>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</si>
  <si>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</si>
  <si>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</si>
  <si>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</si>
  <si>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</si>
  <si>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</si>
  <si>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</si>
  <si>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</si>
  <si>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</si>
  <si>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</si>
  <si>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</si>
  <si>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</si>
  <si>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</si>
  <si>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</si>
  <si>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</si>
  <si>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</si>
  <si>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</si>
  <si>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</si>
  <si>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</si>
  <si>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</si>
  <si>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</si>
  <si>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</si>
  <si>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</si>
  <si>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</si>
  <si>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</si>
  <si>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</si>
  <si>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</si>
  <si>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</si>
  <si>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</si>
  <si>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</si>
  <si>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</si>
  <si>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</si>
  <si>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</si>
  <si>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</si>
  <si>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</si>
  <si>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</si>
  <si>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</si>
  <si>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</si>
  <si>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</si>
  <si>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</si>
  <si>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</si>
  <si>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</si>
  <si>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</si>
  <si>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</si>
  <si>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</si>
  <si>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</si>
  <si>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</si>
  <si>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</si>
  <si>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</si>
  <si>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</si>
  <si>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</si>
  <si>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</si>
  <si>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</si>
  <si>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</si>
  <si>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</si>
  <si>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</si>
  <si>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</si>
  <si>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</si>
  <si>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</si>
  <si>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</si>
  <si>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</si>
  <si>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</si>
  <si>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</si>
  <si>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</si>
  <si>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</si>
  <si>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</si>
  <si>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</si>
  <si>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</si>
  <si>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</si>
  <si>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</si>
  <si>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</si>
  <si>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</si>
  <si>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</si>
  <si>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</si>
  <si>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</si>
  <si>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</si>
  <si>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</si>
  <si>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за задолженность</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</si>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</sst>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F4E85-5669-89DA-4B0C-956657FCD1E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0" width="5.421875" customWidth="1"/>
    <col min="2" max="2" style="2650" width="9.140625" customWidth="1"/>
    <col min="3" max="3" style="2650" width="16.421875" customWidth="1"/>
    <col min="4" max="25" style="2650" width="6.28125" customWidth="1"/>
    <col min="26" max="28" style="265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0C17A-5F7D-E24E-0A99-1EA31C761F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387</v>
      </c>
      <c r="F4" s="2243"/>
      <c r="G4" s="2244"/>
      <c r="H4" s="2244"/>
      <c r="I4" s="2245"/>
      <c r="J4" s="496"/>
      <c r="K4" s="458"/>
      <c r="L4" s="458"/>
      <c r="W4" s="452">
        <v>22</v>
      </c>
    </row>
    <row s="1640" customFormat="1" customHeight="1" ht="18">
      <c r="A5" s="764"/>
      <c r="D5" s="827"/>
      <c r="E5" s="2219" t="str">
        <f>IF(org=0,"Не определено",org)</f>
        <v>АО "ДГК" СП "Биробиджанская ТЭЦ"</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299</v>
      </c>
      <c r="F7" s="2213"/>
      <c r="G7" s="2214"/>
      <c r="H7" s="2214"/>
      <c r="I7" s="2214"/>
      <c r="J7" s="2214"/>
      <c r="K7" s="2214"/>
      <c r="L7" s="2228" t="s">
        <v>300</v>
      </c>
      <c r="W7" s="452">
        <v>14</v>
      </c>
    </row>
    <row customHeight="1" ht="48.29999999999999">
      <c r="D8" s="455"/>
      <c r="E8" s="478" t="s">
        <v>88</v>
      </c>
      <c r="F8" s="828"/>
      <c r="G8" s="470" t="s">
        <v>86</v>
      </c>
      <c r="H8" s="470" t="s">
        <v>87</v>
      </c>
      <c r="I8" s="419" t="s">
        <v>85</v>
      </c>
      <c r="J8" s="419" t="s">
        <v>388</v>
      </c>
      <c r="K8" s="419" t="s">
        <v>389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391</v>
      </c>
      <c r="Q12" s="521" t="s">
        <v>392</v>
      </c>
      <c r="R12" s="522" t="s">
        <v>393</v>
      </c>
      <c r="S12" s="516" t="s">
        <v>394</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2C50B-241F-8D56-2042-D8052F7120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10"/>
      <c r="R6" s="361"/>
      <c r="S6" s="1314">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14">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615" t="s">
        <v>433</v>
      </c>
      <c r="X40" s="2267" t="s">
        <v>434</v>
      </c>
      <c r="Y40" s="2268"/>
      <c r="Z40" s="2267" t="s">
        <v>435</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226" t="s">
        <v>445</v>
      </c>
      <c r="AA41" s="2275" t="s">
        <v>446</v>
      </c>
      <c r="AB41" s="2276"/>
      <c r="AC41" s="2284"/>
      <c r="AD41" s="2266"/>
      <c r="AE41" s="2289"/>
      <c r="AF41" s="1227" t="s">
        <v>443</v>
      </c>
      <c r="AG41" s="1227" t="s">
        <v>444</v>
      </c>
      <c r="AH41" s="1318"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402</v>
      </c>
      <c r="P47" s="2262">
        <v>1</v>
      </c>
      <c r="Q47" s="1225"/>
      <c r="R47" s="361"/>
      <c r="S47" s="1229"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405</v>
      </c>
      <c r="P48" s="2262"/>
      <c r="Q48" s="2262">
        <v>1</v>
      </c>
      <c r="R48" s="362"/>
      <c r="S48" s="1229"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408</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53F96-A8B1-519F-D357-9F75081486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408</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E82C4-47DE-510D-5C96-F294D831C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3792B-F6F2-B62A-9A78-4F3465D277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2C1A6-1072-43DB-4D88-6B1620D72F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96"/>
      <c r="Y39" s="2296"/>
      <c r="Z39" s="2280"/>
      <c r="AA39" s="2280"/>
      <c r="AB39" s="2281"/>
      <c r="AC39" s="2282" t="s">
        <v>429</v>
      </c>
      <c r="AD39" s="2279" t="s">
        <v>428</v>
      </c>
      <c r="AE39" s="2280"/>
      <c r="AF39" s="2296"/>
      <c r="AG39" s="2296"/>
      <c r="AH39" s="2280"/>
      <c r="AI39" s="2280"/>
      <c r="AJ39" s="2281"/>
      <c r="AK39" s="2282" t="s">
        <v>430</v>
      </c>
      <c r="AL39" s="2285" t="s">
        <v>431</v>
      </c>
      <c r="AM39" s="2132"/>
      <c r="AS39" s="1160">
        <v>14</v>
      </c>
    </row>
    <row customHeight="1" ht="24">
      <c r="Q40" s="381"/>
      <c r="R40" s="381"/>
      <c r="S40" s="2278"/>
      <c r="T40" s="2214"/>
      <c r="U40" s="1036"/>
      <c r="V40" s="2297" t="s">
        <v>432</v>
      </c>
      <c r="W40" s="2299" t="s">
        <v>433</v>
      </c>
      <c r="X40" s="1381" t="s">
        <v>434</v>
      </c>
      <c r="Y40" s="1381"/>
      <c r="Z40" s="2274" t="s">
        <v>435</v>
      </c>
      <c r="AA40" s="2274"/>
      <c r="AB40" s="2268"/>
      <c r="AC40" s="2283"/>
      <c r="AD40" s="2297" t="s">
        <v>432</v>
      </c>
      <c r="AE40" s="2299" t="s">
        <v>433</v>
      </c>
      <c r="AF40" s="1381" t="s">
        <v>434</v>
      </c>
      <c r="AG40" s="1381"/>
      <c r="AH40" s="2274" t="s">
        <v>435</v>
      </c>
      <c r="AI40" s="2274"/>
      <c r="AJ40" s="2268"/>
      <c r="AK40" s="2283"/>
      <c r="AL40" s="2286"/>
      <c r="AM40" s="2132"/>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78"/>
      <c r="T41" s="2214"/>
      <c r="U41" s="307"/>
      <c r="V41" s="2298"/>
      <c r="W41" s="2300"/>
      <c r="X41" s="1378" t="s">
        <v>443</v>
      </c>
      <c r="Y41" s="1378" t="s">
        <v>444</v>
      </c>
      <c r="Z41" s="1339" t="s">
        <v>445</v>
      </c>
      <c r="AA41" s="2275" t="s">
        <v>446</v>
      </c>
      <c r="AB41" s="2276"/>
      <c r="AC41" s="2284"/>
      <c r="AD41" s="2298"/>
      <c r="AE41" s="2300"/>
      <c r="AF41" s="1378" t="s">
        <v>443</v>
      </c>
      <c r="AG41" s="1378" t="s">
        <v>444</v>
      </c>
      <c r="AH41" s="1339" t="s">
        <v>445</v>
      </c>
      <c r="AI41" s="2275" t="s">
        <v>446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408</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D5482-96B8-E78B-B29A-1AF32DEF5F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F137E-9C6A-4366-E8F5-507C679E7F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405</v>
      </c>
      <c r="M7" s="542"/>
      <c r="N7" s="1371"/>
      <c r="P7" s="2262"/>
      <c r="Q7" s="2262">
        <v>1</v>
      </c>
      <c r="R7" s="1647"/>
      <c r="S7" s="2012">
        <f>$J7</f>
      </c>
      <c r="T7" s="291" t="s">
        <v>406</v>
      </c>
      <c r="U7" s="305"/>
      <c r="V7" s="2310"/>
      <c r="W7" s="2310"/>
      <c r="X7" s="2310"/>
      <c r="Y7" s="2310"/>
      <c r="Z7" s="2310"/>
      <c r="AA7" s="2310"/>
      <c r="AB7" s="2310"/>
      <c r="AC7" s="2310"/>
      <c r="AD7" s="2310"/>
      <c r="AE7" s="2310"/>
      <c r="AF7" s="2310"/>
      <c r="AG7" s="2310"/>
      <c r="AH7" s="2310"/>
      <c r="AI7" s="2310"/>
      <c r="AJ7" s="2310"/>
      <c r="AK7" s="2310"/>
      <c r="AL7" s="2310"/>
      <c r="AM7" s="2015" t="s">
        <v>407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408</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64F77-C096-9CF8-C7D5-824DF6C6A1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C0224-3AC7-EC57-F714-4BD75FBFE70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405</v>
      </c>
      <c r="N7" s="514"/>
      <c r="O7" s="332"/>
      <c r="Q7" s="2262"/>
      <c r="R7" s="2262">
        <v>1</v>
      </c>
      <c r="S7" s="523"/>
      <c r="T7" s="362"/>
      <c r="U7" s="1341">
        <f>$J7</f>
      </c>
      <c r="V7" s="291" t="s">
        <v>406</v>
      </c>
      <c r="W7" s="305"/>
      <c r="X7" s="2250"/>
      <c r="Y7" s="2251"/>
      <c r="Z7" s="2251"/>
      <c r="AA7" s="2251"/>
      <c r="AB7" s="2251"/>
      <c r="AC7" s="2240"/>
      <c r="AD7" s="2240"/>
      <c r="AE7" s="2240"/>
      <c r="AF7" s="2313"/>
      <c r="AG7" s="2250"/>
      <c r="AH7" s="2251"/>
      <c r="AI7" s="2251"/>
      <c r="AJ7" s="2251"/>
      <c r="AK7" s="2251"/>
      <c r="AL7" s="2251"/>
      <c r="AM7" s="2251"/>
      <c r="AN7" s="2251"/>
      <c r="AO7" s="2251"/>
      <c r="AP7" s="2252"/>
      <c r="AQ7" s="1263" t="s">
        <v>407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408</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"Биробиджанская ТЭЦ"</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300</v>
      </c>
      <c r="AW42" s="1160">
        <v>14</v>
      </c>
    </row>
    <row customHeight="1" ht="14.699999999999998">
      <c r="R43" s="381"/>
      <c r="S43" s="381"/>
      <c r="T43" s="381"/>
      <c r="U43" s="2278" t="s">
        <v>88</v>
      </c>
      <c r="V43" s="2214" t="s">
        <v>427</v>
      </c>
      <c r="W43" s="306"/>
      <c r="X43" s="2279" t="s">
        <v>428</v>
      </c>
      <c r="Y43" s="2296"/>
      <c r="Z43" s="2296"/>
      <c r="AA43" s="2296"/>
      <c r="AB43" s="2296"/>
      <c r="AC43" s="2280"/>
      <c r="AD43" s="2280"/>
      <c r="AE43" s="2281"/>
      <c r="AF43" s="2282" t="s">
        <v>429</v>
      </c>
      <c r="AG43" s="2279" t="s">
        <v>428</v>
      </c>
      <c r="AH43" s="2296"/>
      <c r="AI43" s="2296"/>
      <c r="AJ43" s="2296"/>
      <c r="AK43" s="2296"/>
      <c r="AL43" s="2280"/>
      <c r="AM43" s="2280"/>
      <c r="AN43" s="2281"/>
      <c r="AO43" s="2282" t="s">
        <v>430</v>
      </c>
      <c r="AP43" s="2285" t="s">
        <v>431</v>
      </c>
      <c r="AQ43" s="2132"/>
      <c r="AW43" s="1160">
        <v>14</v>
      </c>
    </row>
    <row customHeight="1" ht="35.699999999999996">
      <c r="R44" s="381"/>
      <c r="S44" s="381"/>
      <c r="T44" s="381"/>
      <c r="U44" s="2278"/>
      <c r="V44" s="2214"/>
      <c r="W44" s="1036"/>
      <c r="X44" s="2299" t="s">
        <v>454</v>
      </c>
      <c r="Y44" s="2317" t="s">
        <v>455</v>
      </c>
      <c r="Z44" s="2317"/>
      <c r="AA44" s="2317"/>
      <c r="AB44" s="2317"/>
      <c r="AC44" s="2299" t="s">
        <v>435</v>
      </c>
      <c r="AD44" s="2616"/>
      <c r="AE44" s="2319"/>
      <c r="AF44" s="2283"/>
      <c r="AG44" s="2299" t="s">
        <v>454</v>
      </c>
      <c r="AH44" s="2317" t="s">
        <v>455</v>
      </c>
      <c r="AI44" s="2317"/>
      <c r="AJ44" s="2317"/>
      <c r="AK44" s="2317"/>
      <c r="AL44" s="2299" t="s">
        <v>435</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445</v>
      </c>
      <c r="AD46" s="2326" t="s">
        <v>446</v>
      </c>
      <c r="AE46" s="2327"/>
      <c r="AF46" s="2283"/>
      <c r="AG46" s="2330"/>
      <c r="AH46" s="2323"/>
      <c r="AI46" s="2322" t="s">
        <v>458</v>
      </c>
      <c r="AJ46" s="2275" t="s">
        <v>459</v>
      </c>
      <c r="AK46" s="2276"/>
      <c r="AL46" s="2322" t="s">
        <v>445</v>
      </c>
      <c r="AM46" s="2326" t="s">
        <v>446</v>
      </c>
      <c r="AN46" s="2327"/>
      <c r="AO46" s="2283"/>
      <c r="AP46" s="2286"/>
      <c r="AQ46" s="2132"/>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405</v>
      </c>
      <c r="Q54" s="2262"/>
      <c r="R54" s="2262">
        <v>1</v>
      </c>
      <c r="S54" s="523"/>
      <c r="T54" s="362"/>
      <c r="U54" s="1341" t="str">
        <f>$J54</f>
        <v>....1.1</v>
      </c>
      <c r="V54" s="291" t="s">
        <v>406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408</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05F536-F13A-27DA-94BD-68AC5FB7C20F}" mc:Ignorable="x14ac xr xr2 xr3">
  <sheetPr>
    <tabColor rgb="FFCCCCFF"/>
  </sheetPr>
  <dimension ref="A1:Q79"/>
  <sheetViews>
    <sheetView topLeftCell="C1" showGridLines="0" workbookViewId="0">
      <selection activeCell="I34" sqref="I3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4"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B92283F-9B34-48F6-C738-7A6F7D4FC59E}"/>
    <hyperlink ref="H17" location="Титульный!H9" display="Как заполнить?" tooltip="Помощь по работе с полями отчётной формы" xr:uid="{8FFCD46B-53ED-1E86-A98C-CD50C7C75759}"/>
    <hyperlink ref="H39" location="Титульный!H9" display="Как заполнить?" tooltip="Помощь по работе с полями отчётной формы" xr:uid="{7671DB89-949D-2B84-47A9-FFCFF751F67E}"/>
    <hyperlink ref="H62" location="Титульный!H9" display="Как заполнить?" tooltip="Помощь по работе с полями отчётной формы" xr:uid="{776C828C-81D8-77E9-3EB2-75BDF0C23872}"/>
    <hyperlink ref="F70" r:id="rId4" tooltip="starovetckaya-av@dgk.ru" xr:uid="{B20432E9-A876-F9CD-73FF-376440B30A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7AA5B-C1C5-F16D-BCF3-0F3F33E37DE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"Биробиджанская ТЭЦ"</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300</v>
      </c>
      <c r="BA39" s="1160">
        <v>14</v>
      </c>
    </row>
    <row customHeight="1" ht="14.699999999999998">
      <c r="Q40" s="296"/>
      <c r="R40" s="381"/>
      <c r="S40" s="2278" t="s">
        <v>88</v>
      </c>
      <c r="T40" s="2214" t="s">
        <v>472</v>
      </c>
      <c r="U40" s="306"/>
      <c r="V40" s="2280"/>
      <c r="W40" s="2280"/>
      <c r="X40" s="2280"/>
      <c r="Y40" s="2280"/>
      <c r="Z40" s="2281"/>
      <c r="AA40" s="2341" t="s">
        <v>429</v>
      </c>
      <c r="AB40" s="2333" t="s">
        <v>473</v>
      </c>
      <c r="AC40" s="2296"/>
      <c r="AD40" s="2296"/>
      <c r="AE40" s="2334"/>
      <c r="AF40" s="2296" t="s">
        <v>474</v>
      </c>
      <c r="AG40" s="2296"/>
      <c r="AH40" s="2296"/>
      <c r="AI40" s="2334"/>
      <c r="AJ40" s="2333" t="s">
        <v>475</v>
      </c>
      <c r="AK40" s="2296"/>
      <c r="AL40" s="2296"/>
      <c r="AM40" s="2334"/>
      <c r="AN40" s="2333" t="s">
        <v>428</v>
      </c>
      <c r="AO40" s="2296"/>
      <c r="AP40" s="2280"/>
      <c r="AQ40" s="2280"/>
      <c r="AR40" s="2281"/>
      <c r="AS40" s="2282" t="s">
        <v>429</v>
      </c>
      <c r="AT40" s="2285" t="s">
        <v>431</v>
      </c>
      <c r="AU40" s="2132"/>
      <c r="BA40" s="1160">
        <v>14</v>
      </c>
    </row>
    <row customHeight="1" ht="35.699999999999996">
      <c r="Q41" s="296"/>
      <c r="R41" s="381"/>
      <c r="S41" s="2278"/>
      <c r="T41" s="2214"/>
      <c r="U41" s="1036"/>
      <c r="V41" s="2132" t="s">
        <v>476</v>
      </c>
      <c r="W41" s="2132"/>
      <c r="X41" s="2299" t="s">
        <v>435</v>
      </c>
      <c r="Y41" s="2318"/>
      <c r="Z41" s="2319"/>
      <c r="AA41" s="2342"/>
      <c r="AB41" s="2335"/>
      <c r="AC41" s="2336"/>
      <c r="AD41" s="2336"/>
      <c r="AE41" s="2337"/>
      <c r="AF41" s="2336"/>
      <c r="AG41" s="2336"/>
      <c r="AH41" s="2336"/>
      <c r="AI41" s="2337"/>
      <c r="AJ41" s="2335"/>
      <c r="AK41" s="2336"/>
      <c r="AL41" s="2336"/>
      <c r="AM41" s="2336"/>
      <c r="AN41" s="2132" t="s">
        <v>476</v>
      </c>
      <c r="AO41" s="2132"/>
      <c r="AP41" s="2318" t="s">
        <v>435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78"/>
      <c r="T43" s="2214"/>
      <c r="U43" s="307"/>
      <c r="V43" s="1335" t="s">
        <v>477</v>
      </c>
      <c r="W43" s="1335" t="s">
        <v>478</v>
      </c>
      <c r="X43" s="1343" t="s">
        <v>445</v>
      </c>
      <c r="Y43" s="2275" t="s">
        <v>446</v>
      </c>
      <c r="Z43" s="2276"/>
      <c r="AA43" s="2343"/>
      <c r="AB43" s="2338"/>
      <c r="AC43" s="2339"/>
      <c r="AD43" s="2339"/>
      <c r="AE43" s="2340"/>
      <c r="AF43" s="2339"/>
      <c r="AG43" s="2339"/>
      <c r="AH43" s="2339"/>
      <c r="AI43" s="2340"/>
      <c r="AJ43" s="2338"/>
      <c r="AK43" s="2339"/>
      <c r="AL43" s="2339"/>
      <c r="AM43" s="2340"/>
      <c r="AN43" s="1865" t="s">
        <v>477</v>
      </c>
      <c r="AO43" s="1865" t="s">
        <v>478</v>
      </c>
      <c r="AP43" s="1343" t="s">
        <v>445</v>
      </c>
      <c r="AQ43" s="2275" t="s">
        <v>446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479</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D6EB4-6345-1AD9-986B-12C3DFA4C6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30">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357" t="s">
        <v>488</v>
      </c>
      <c r="W38" s="2267" t="s">
        <v>434</v>
      </c>
      <c r="X38" s="2268"/>
      <c r="Y38" s="2267" t="s">
        <v>435</v>
      </c>
      <c r="Z38" s="2274"/>
      <c r="AA38" s="2268"/>
      <c r="AB38" s="2283"/>
      <c r="AC38" s="13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357" t="s">
        <v>491</v>
      </c>
      <c r="W39" s="1227" t="s">
        <v>492</v>
      </c>
      <c r="X39" s="1227" t="s">
        <v>493</v>
      </c>
      <c r="Y39" s="1362" t="s">
        <v>445</v>
      </c>
      <c r="Z39" s="2275" t="s">
        <v>446</v>
      </c>
      <c r="AA39" s="2276"/>
      <c r="AB39" s="2284"/>
      <c r="AC39" s="1357" t="s">
        <v>491</v>
      </c>
      <c r="AD39" s="1227" t="s">
        <v>492</v>
      </c>
      <c r="AE39" s="1227" t="s">
        <v>493</v>
      </c>
      <c r="AF39" s="1362" t="s">
        <v>445</v>
      </c>
      <c r="AG39" s="2275" t="s">
        <v>446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64"/>
      <c r="F45" s="2264"/>
      <c r="G45" s="2264"/>
      <c r="H45" s="2264"/>
      <c r="I45" s="2291"/>
      <c r="J45" s="2261" t="str">
        <f>I44&amp;".1"</f>
        <v>...1.1</v>
      </c>
      <c r="K45" s="1368"/>
      <c r="L45" s="1369" t="s">
        <v>405</v>
      </c>
      <c r="P45" s="2262"/>
      <c r="Q45" s="2262">
        <v>1</v>
      </c>
      <c r="R45" s="362"/>
      <c r="S45" s="1363"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64"/>
      <c r="F49" s="2264"/>
      <c r="G49" s="2264"/>
      <c r="H49" s="2264"/>
      <c r="I49" s="2261"/>
      <c r="J49" s="1368"/>
      <c r="K49" s="1368"/>
      <c r="L49" s="1369"/>
      <c r="P49" s="2262"/>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C75BB-5BF9-F6BA-6C12-055AB66578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6FA41-3B06-2D22-A40E-3CE7197449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9BA1-A6CF-BC9B-38FB-7BA5DB966C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1BACF-A98A-7061-0E94-8EF9697813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299</v>
      </c>
      <c r="T36" s="2132"/>
      <c r="U36" s="2132"/>
      <c r="V36" s="2132"/>
      <c r="W36" s="2132"/>
      <c r="X36" s="2132"/>
      <c r="Y36" s="2132"/>
      <c r="Z36" s="2132"/>
      <c r="AA36" s="2180"/>
      <c r="AB36" s="2180"/>
      <c r="AC36" s="2180"/>
      <c r="AD36" s="2132"/>
      <c r="AE36" s="2132"/>
      <c r="AF36" s="2132"/>
      <c r="AG36" s="2132"/>
      <c r="AH36" s="2132"/>
      <c r="AI36" s="2132"/>
      <c r="AJ36" s="2132"/>
      <c r="AK36" s="2132" t="s">
        <v>300</v>
      </c>
      <c r="AQ36" s="1636">
        <v>14</v>
      </c>
    </row>
    <row customHeight="1" ht="14.699999999999998">
      <c r="Q37" s="296"/>
      <c r="R37" s="381"/>
      <c r="S37" s="2278" t="s">
        <v>88</v>
      </c>
      <c r="T37" s="2214" t="s">
        <v>498</v>
      </c>
      <c r="U37" s="342"/>
      <c r="V37" s="2280"/>
      <c r="W37" s="2280"/>
      <c r="X37" s="2280"/>
      <c r="Y37" s="2280"/>
      <c r="Z37" s="2280"/>
      <c r="AA37" s="2214" t="s">
        <v>429</v>
      </c>
      <c r="AB37" s="2213" t="s">
        <v>499</v>
      </c>
      <c r="AC37" s="2213" t="s">
        <v>473</v>
      </c>
      <c r="AD37" s="2296" t="s">
        <v>428</v>
      </c>
      <c r="AE37" s="2296"/>
      <c r="AF37" s="2280"/>
      <c r="AG37" s="2280"/>
      <c r="AH37" s="2281"/>
      <c r="AI37" s="2282" t="s">
        <v>429</v>
      </c>
      <c r="AJ37" s="2285" t="s">
        <v>431</v>
      </c>
      <c r="AK37" s="2132"/>
      <c r="AQ37" s="1636">
        <v>14</v>
      </c>
    </row>
    <row customHeight="1" ht="35.699999999999996">
      <c r="Q38" s="296"/>
      <c r="R38" s="381"/>
      <c r="S38" s="2278"/>
      <c r="T38" s="2214"/>
      <c r="U38" s="1036"/>
      <c r="V38" s="2108" t="s">
        <v>476</v>
      </c>
      <c r="W38" s="2132"/>
      <c r="X38" s="2299" t="s">
        <v>435</v>
      </c>
      <c r="Y38" s="2318"/>
      <c r="Z38" s="2318"/>
      <c r="AA38" s="2214"/>
      <c r="AB38" s="2213"/>
      <c r="AC38" s="2213"/>
      <c r="AD38" s="2108" t="s">
        <v>476</v>
      </c>
      <c r="AE38" s="2132"/>
      <c r="AF38" s="2318" t="s">
        <v>435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78"/>
      <c r="T40" s="2214"/>
      <c r="U40" s="307"/>
      <c r="V40" s="1955" t="s">
        <v>477</v>
      </c>
      <c r="W40" s="1955" t="s">
        <v>478</v>
      </c>
      <c r="X40" s="1943" t="s">
        <v>445</v>
      </c>
      <c r="Y40" s="2275" t="s">
        <v>446</v>
      </c>
      <c r="Z40" s="2325"/>
      <c r="AA40" s="2214"/>
      <c r="AB40" s="2213"/>
      <c r="AC40" s="2213"/>
      <c r="AD40" s="1973" t="s">
        <v>477</v>
      </c>
      <c r="AE40" s="1964" t="s">
        <v>478</v>
      </c>
      <c r="AF40" s="1943" t="s">
        <v>445</v>
      </c>
      <c r="AG40" s="2275" t="s">
        <v>446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34087-71FE-0B7B-9821-C3308E5150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53" t="s">
        <v>477</v>
      </c>
      <c r="W44" s="1453" t="s">
        <v>478</v>
      </c>
      <c r="X44" s="1453" t="s">
        <v>477</v>
      </c>
      <c r="Y44" s="1453" t="s">
        <v>478</v>
      </c>
      <c r="Z44" s="1460"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245</v>
      </c>
      <c r="B50" s="1348" t="s">
        <v>246</v>
      </c>
      <c r="C50" s="1348" t="s">
        <v>247</v>
      </c>
      <c r="D50" s="1348" t="s">
        <v>514</v>
      </c>
      <c r="E50" s="2264"/>
      <c r="F50" s="2264"/>
      <c r="G50" s="2264"/>
      <c r="H50" s="2264"/>
      <c r="I50" s="2261" t="str">
        <f>S49&amp;".1"</f>
        <v>.1</v>
      </c>
      <c r="J50" s="1348"/>
      <c r="K50" s="1348"/>
      <c r="L50" s="1351" t="s">
        <v>402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BA842-4CFF-656C-C9ED-3EA47044C3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9370A-DDE9-C8F8-CC5E-3EF2DA4378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7F3C4-717A-260C-95E3-E5FBB57123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275</v>
      </c>
      <c r="B50" s="1348" t="s">
        <v>276</v>
      </c>
      <c r="C50" s="1348" t="s">
        <v>277</v>
      </c>
      <c r="D50" s="1348" t="s">
        <v>528</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82926-9838-5336-38E5-F8CF9D13D41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Биробиджан(99701000)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10D99-D364-13CA-CF43-A6F514B893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96"/>
      <c r="X37" s="2296"/>
      <c r="Y37" s="2296"/>
      <c r="Z37" s="2296"/>
      <c r="AA37" s="2296"/>
      <c r="AB37" s="2296"/>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customHeight="1" ht="19.95">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541</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64"/>
      <c r="F50" s="2264"/>
      <c r="G50" s="2264"/>
      <c r="H50" s="2264"/>
      <c r="I50" s="2261"/>
      <c r="J50" s="1368"/>
      <c r="K50" s="1368"/>
      <c r="L50" s="1369"/>
      <c r="P50" s="2262"/>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E292-3ABA-9DF7-96F7-33EA2526D5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80"/>
      <c r="X37" s="2280"/>
      <c r="Y37" s="2280"/>
      <c r="Z37" s="2280"/>
      <c r="AA37" s="2280"/>
      <c r="AB37" s="2280"/>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64"/>
      <c r="F50" s="2264"/>
      <c r="G50" s="2264"/>
      <c r="H50" s="2264"/>
      <c r="I50" s="2261"/>
      <c r="J50" s="1368"/>
      <c r="K50" s="1368"/>
      <c r="L50" s="1369"/>
      <c r="P50" s="2262"/>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1FC2-831C-4AF5-D7A6-22C39DA787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260</v>
      </c>
      <c r="B50" s="1348" t="s">
        <v>261</v>
      </c>
      <c r="C50" s="1348" t="s">
        <v>262</v>
      </c>
      <c r="D50" s="1348" t="s">
        <v>543</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543</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E8858-2F5F-DC34-DF0C-D4ACCBB3EA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544</v>
      </c>
      <c r="D2" s="1643"/>
      <c r="E2" s="551">
        <f>B2</f>
        <v>0</v>
      </c>
      <c r="F2" s="552"/>
      <c r="G2" s="1651" t="s">
        <v>545</v>
      </c>
      <c r="H2" s="1651" t="s">
        <v>545</v>
      </c>
      <c r="I2" s="1651" t="s">
        <v>545</v>
      </c>
      <c r="J2" s="294" t="s">
        <v>546</v>
      </c>
      <c r="K2" s="548"/>
      <c r="AF2" s="1636">
        <v>0</v>
      </c>
    </row>
    <row s="1647" customFormat="1" customHeight="1" ht="0.75" hidden="1">
      <c r="B3" s="2104"/>
      <c r="C3" s="1172"/>
      <c r="D3" s="553"/>
      <c r="E3" s="554"/>
      <c r="F3" s="555" t="s">
        <v>547</v>
      </c>
      <c r="G3" s="556"/>
      <c r="H3" s="556">
        <f>H4*H5+H7</f>
        <v>0</v>
      </c>
      <c r="I3" s="556">
        <f>I4*I5+I6</f>
        <v>0</v>
      </c>
      <c r="J3" s="557"/>
      <c r="AF3" s="1641">
        <v>0</v>
      </c>
    </row>
    <row customHeight="1" ht="23.25" hidden="1">
      <c r="B4" s="2104"/>
      <c r="C4" s="1172"/>
      <c r="D4" s="1643"/>
      <c r="E4" s="551" t="str">
        <f>B2&amp;".1"</f>
        <v>.1</v>
      </c>
      <c r="F4" s="558" t="s">
        <v>548</v>
      </c>
      <c r="G4" s="559"/>
      <c r="H4" s="546"/>
      <c r="I4" s="546"/>
      <c r="J4" s="294" t="s">
        <v>549</v>
      </c>
      <c r="K4" s="548"/>
      <c r="AF4" s="1636">
        <v>0</v>
      </c>
    </row>
    <row customHeight="1" ht="18.75" hidden="1">
      <c r="B5" s="2104"/>
      <c r="C5" s="1172"/>
      <c r="D5" s="1643"/>
      <c r="E5" s="551" t="str">
        <f>B2&amp;".2"</f>
        <v>.2</v>
      </c>
      <c r="F5" s="558" t="s">
        <v>550</v>
      </c>
      <c r="G5" s="1651" t="s">
        <v>551</v>
      </c>
      <c r="H5" s="546"/>
      <c r="I5" s="546"/>
      <c r="J5" s="294"/>
      <c r="K5" s="548"/>
      <c r="AF5" s="1636">
        <v>0</v>
      </c>
    </row>
    <row customHeight="1" ht="18.75" hidden="1">
      <c r="B6" s="2104"/>
      <c r="C6" s="1172"/>
      <c r="D6" s="1643"/>
      <c r="E6" s="551" t="str">
        <f>B2&amp;".3"</f>
        <v>.3</v>
      </c>
      <c r="F6" s="558" t="s">
        <v>552</v>
      </c>
      <c r="G6" s="1651" t="s">
        <v>551</v>
      </c>
      <c r="H6" s="546"/>
      <c r="I6" s="546"/>
      <c r="J6" s="294"/>
      <c r="K6" s="548"/>
      <c r="AF6" s="1636">
        <v>0</v>
      </c>
    </row>
    <row customHeight="1" ht="18.75" hidden="1">
      <c r="B7" s="2104"/>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АО "ДГК" СП "Биробиджанская ТЭЦ"</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32"/>
      <c r="AF25" s="1636">
        <v>11</v>
      </c>
    </row>
    <row customHeight="1" ht="11.549999999999999">
      <c r="E26" s="716"/>
      <c r="F26" s="2372" t="s">
        <v>563</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564</v>
      </c>
      <c r="G27" s="2373"/>
      <c r="H27" s="1657" t="str">
        <f>IF(H24="","",INDEX(DIFFERENTIATION_UNMERGE_SYSTEM,MATCH(H24,DIFFERENTIATION_ID_DIFF,0)))</f>
        <v/>
      </c>
      <c r="I27" s="1657" t="str">
        <f>IF(I24="","",INDEX(DIFFERENTIATION_UNMERGE_SYSTEM,MATCH(I24,DIFFERENTIATION_ID_DIFF,0)))</f>
        <v>Биробиджанская ТЭЦ</v>
      </c>
      <c r="J27" s="2132"/>
      <c r="AF27" s="1636">
        <v>11</v>
      </c>
    </row>
    <row customHeight="1" ht="11.549999999999999">
      <c r="E28" s="2374" t="s">
        <v>299</v>
      </c>
      <c r="F28" s="2375"/>
      <c r="G28" s="2375"/>
      <c r="H28" s="1650"/>
      <c r="I28" s="1650"/>
      <c r="J28" s="2132"/>
      <c r="AF28" s="1636">
        <v>11</v>
      </c>
    </row>
    <row customHeight="1" ht="24">
      <c r="E29" s="1651" t="s">
        <v>88</v>
      </c>
      <c r="F29" s="1658" t="s">
        <v>301</v>
      </c>
      <c r="G29" s="1658" t="s">
        <v>565</v>
      </c>
      <c r="H29" s="1658" t="s">
        <v>302</v>
      </c>
      <c r="I29" s="1658" t="s">
        <v>302</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551</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551</v>
      </c>
      <c r="H31" s="563">
        <f>SUMIF($K33:$K71,$K31,H33:H71)</f>
        <v>0</v>
      </c>
      <c r="I31" s="563">
        <f>SUMIF($K33:$K71,$K31,I33:I71)</f>
        <v>0</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551</v>
      </c>
      <c r="H32" s="562"/>
      <c r="I32" s="562"/>
      <c r="J32" s="294" t="str">
        <f>FHD_NOTE_P_3</f>
        <v/>
      </c>
      <c r="K32" s="1641" t="str">
        <f>IF((LEN(E32)-LEN(SUBSTITUTE(E32,".","")))/LEN(".")=1,"p","")</f>
        <v>p</v>
      </c>
      <c r="AF32" s="1636">
        <v>11</v>
      </c>
    </row>
    <row customHeight="1" ht="11.25">
      <c r="A33" s="2376" t="s">
        <v>567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551</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569</v>
      </c>
      <c r="D41" s="1643"/>
      <c r="E41" s="551" t="str">
        <f>FHD_NUM_P_5</f>
        <v/>
      </c>
      <c r="F41" s="1529" t="str">
        <f>FHD_P_5</f>
        <v/>
      </c>
      <c r="G41" s="1883" t="s">
        <v>551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551</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551</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570</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572</v>
      </c>
      <c r="C47" s="1641"/>
      <c r="D47" s="580"/>
      <c r="E47" s="551" t="str">
        <f>FHD_NUM_P_11</f>
        <v>2.4</v>
      </c>
      <c r="F47" s="1529" t="str">
        <f>FHD_P_11</f>
        <v>Расходы на приобретение холодной воды, используемой в технологическом процессе</v>
      </c>
      <c r="G47" s="1883" t="s">
        <v>551</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573</v>
      </c>
      <c r="C48" s="1641"/>
      <c r="D48" s="1643"/>
      <c r="E48" s="551" t="str">
        <f>FHD_NUM_P_12</f>
        <v>2.5</v>
      </c>
      <c r="F48" s="1529" t="str">
        <f>FHD_P_12</f>
        <v>Расходы на  химические реагенты, используемые в технологическом процессе</v>
      </c>
      <c r="G48" s="1883" t="s">
        <v>551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551</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551</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575</v>
      </c>
      <c r="C67" s="1641"/>
      <c r="D67" s="1643"/>
      <c r="E67" s="551" t="str">
        <f>FHD_NUM_P_31</f>
        <v/>
      </c>
      <c r="F67" s="1529" t="str">
        <f>FHD_P_31</f>
        <v/>
      </c>
      <c r="G67" s="1883" t="s">
        <v>551</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576</v>
      </c>
      <c r="G71" s="577"/>
      <c r="H71" s="578"/>
      <c r="I71" s="578"/>
      <c r="J71" s="306"/>
      <c r="K71" s="1641"/>
      <c r="L71" s="1641"/>
      <c r="M71" s="1641"/>
      <c r="R71" s="1641"/>
      <c r="U71" s="549"/>
      <c r="AA71" s="1637"/>
      <c r="AB71" s="1637"/>
      <c r="AC71" s="1637"/>
      <c r="AD71" s="1637"/>
      <c r="AE71" s="1637"/>
      <c r="AF71" s="1165">
        <v>14</v>
      </c>
    </row>
    <row s="1371" customFormat="1" customHeight="1" ht="18.75">
      <c r="A72" s="994" t="s">
        <v>577</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551</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578</v>
      </c>
      <c r="C80" s="1641"/>
      <c r="D80" s="1643"/>
      <c r="E80" s="551" t="str">
        <f>FHD_NUM_P_42</f>
        <v/>
      </c>
      <c r="F80" s="2078" t="str">
        <f>FHD_P_42</f>
        <v/>
      </c>
      <c r="G80" s="2076" t="s">
        <v>551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305</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579</v>
      </c>
      <c r="C82" s="740"/>
      <c r="D82" s="738"/>
      <c r="E82" s="551" t="str">
        <f>FHD_NUM_P_44</f>
        <v/>
      </c>
      <c r="F82" s="1885" t="str">
        <f>FHD_P_44</f>
        <v/>
      </c>
      <c r="G82" s="1886" t="s">
        <v>580</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580</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580</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580</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581</v>
      </c>
      <c r="C91" s="740"/>
      <c r="D91" s="738"/>
      <c r="E91" s="551" t="str">
        <f>FHD_NUM_P_53</f>
        <v/>
      </c>
      <c r="F91" s="1885" t="str">
        <f>FHD_P_53</f>
        <v/>
      </c>
      <c r="G91" s="1886" t="s">
        <v>580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583</v>
      </c>
      <c r="D96" s="1643"/>
      <c r="E96" s="551" t="str">
        <f>FHD_NUM_P_58</f>
        <v/>
      </c>
      <c r="F96" s="1885" t="str">
        <f>FHD_P_58</f>
        <v/>
      </c>
      <c r="G96" s="1886" t="s">
        <v>580</v>
      </c>
      <c r="H96" s="982"/>
      <c r="I96" s="582"/>
      <c r="J96" s="294" t="str">
        <f>FHD_NOTE_P_58</f>
        <v/>
      </c>
      <c r="K96" s="548"/>
      <c r="AF96" s="1636">
        <v>0</v>
      </c>
    </row>
    <row customHeight="1" ht="18.75" hidden="1">
      <c r="A97" s="2376"/>
      <c r="D97" s="1643"/>
      <c r="E97" s="551" t="str">
        <f>FHD_NUM_P_59</f>
        <v/>
      </c>
      <c r="F97" s="1885" t="str">
        <f>FHD_P_59</f>
        <v/>
      </c>
      <c r="G97" s="1886" t="s">
        <v>580</v>
      </c>
      <c r="H97" s="982"/>
      <c r="I97" s="582"/>
      <c r="J97" s="294" t="str">
        <f>FHD_NOTE_P_59</f>
        <v/>
      </c>
      <c r="K97" s="548"/>
      <c r="AF97" s="1636">
        <v>0</v>
      </c>
    </row>
    <row customHeight="1" ht="18.75" hidden="1">
      <c r="A98" s="2376"/>
      <c r="D98" s="1643"/>
      <c r="E98" s="551" t="str">
        <f>FHD_NUM_P_60</f>
        <v/>
      </c>
      <c r="F98" s="1885" t="str">
        <f>FHD_P_60</f>
        <v/>
      </c>
      <c r="G98" s="1886" t="s">
        <v>580</v>
      </c>
      <c r="H98" s="982"/>
      <c r="I98" s="582"/>
      <c r="J98" s="294" t="str">
        <f>FHD_NOTE_P_60</f>
        <v/>
      </c>
      <c r="K98" s="548"/>
      <c r="AF98" s="1636">
        <v>0</v>
      </c>
    </row>
    <row s="1371" customFormat="1" customHeight="1" ht="18.75">
      <c r="A99" s="2376" t="s">
        <v>584</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555</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585</v>
      </c>
      <c r="G101" s="577"/>
      <c r="H101" s="578"/>
      <c r="I101" s="578"/>
      <c r="J101" s="1009" t="s">
        <v>586</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555</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582</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587</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582</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582</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589</v>
      </c>
      <c r="H112" s="582"/>
      <c r="I112" s="582"/>
      <c r="J112" s="294" t="str">
        <f>FHD_NOTE_P_72</f>
        <v/>
      </c>
      <c r="K112" s="548"/>
      <c r="AF112" s="1636">
        <v>19</v>
      </c>
    </row>
    <row customHeight="1" ht="18.75">
      <c r="A113" s="994" t="s">
        <v>590</v>
      </c>
      <c r="D113" s="1643"/>
      <c r="E113" s="551" t="str">
        <f>FHD_NUM_P_73</f>
        <v>14</v>
      </c>
      <c r="F113" s="1885" t="str">
        <f>FHD_P_73</f>
        <v>Среднесписочная численность административно-управленческого персонала</v>
      </c>
      <c r="G113" s="975" t="s">
        <v>589</v>
      </c>
      <c r="H113" s="973"/>
      <c r="I113" s="973"/>
      <c r="J113" s="294" t="str">
        <f>FHD_NOTE_P_73</f>
        <v/>
      </c>
      <c r="K113" s="548"/>
      <c r="AF113" s="1636">
        <v>0</v>
      </c>
    </row>
    <row customHeight="1" ht="33.75" hidden="1">
      <c r="A114" s="994" t="s">
        <v>591</v>
      </c>
      <c r="D114" s="1643"/>
      <c r="E114" s="551" t="str">
        <f>FHD_NUM_P_74</f>
        <v/>
      </c>
      <c r="F114" s="1885" t="str">
        <f>FHD_P_74</f>
        <v/>
      </c>
      <c r="G114" s="1881" t="s">
        <v>592</v>
      </c>
      <c r="H114" s="582"/>
      <c r="I114" s="582"/>
      <c r="J114" s="294" t="str">
        <f>FHD_NOTE_P_74</f>
        <v/>
      </c>
      <c r="K114" s="548"/>
      <c r="AF114" s="1636">
        <v>0</v>
      </c>
    </row>
    <row s="1640" customFormat="1" customHeight="1" ht="18.75" hidden="1">
      <c r="A115" s="2378" t="s">
        <v>593</v>
      </c>
      <c r="B115" s="915"/>
      <c r="C115" s="740"/>
      <c r="D115" s="738"/>
      <c r="E115" s="551" t="str">
        <f>FHD_NUM_P_75</f>
        <v/>
      </c>
      <c r="F115" s="1885" t="str">
        <f>FHD_P_75</f>
        <v/>
      </c>
      <c r="G115" s="1881" t="s">
        <v>557</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557</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557</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596</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559</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585</v>
      </c>
      <c r="G122" s="577"/>
      <c r="H122" s="578"/>
      <c r="I122" s="578"/>
      <c r="J122" s="1009" t="s">
        <v>597</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561</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585</v>
      </c>
      <c r="G125" s="577"/>
      <c r="H125" s="578"/>
      <c r="I125" s="578"/>
      <c r="J125" s="1009" t="s">
        <v>598</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599</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600</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587</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305</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587</v>
      </c>
      <c r="D129" s="1643"/>
      <c r="E129" s="551" t="str">
        <f>FHD_NUM_P_83</f>
        <v>19.1</v>
      </c>
      <c r="F129" s="1529" t="str">
        <f>FHD_P_83</f>
        <v>Информация о показателях физического износа объектов теплоснабжения</v>
      </c>
      <c r="G129" s="1883" t="s">
        <v>305</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587</v>
      </c>
      <c r="D130" s="1643"/>
      <c r="E130" s="551" t="str">
        <f>FHD_NUM_P_84</f>
        <v>19.2</v>
      </c>
      <c r="F130" s="1529" t="str">
        <f>FHD_P_84</f>
        <v>Информация о показателях энергетической эффективности объектов теплоснабжения</v>
      </c>
      <c r="G130" s="1883" t="s">
        <v>305</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BE55B-D006-9616-2B49-52C6CC418DD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"Биробиджанская ТЭЦ"</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299</v>
      </c>
      <c r="F9" s="2107"/>
      <c r="G9" s="2107"/>
      <c r="H9" s="2107"/>
      <c r="I9" s="2107"/>
      <c r="J9" s="2107"/>
      <c r="K9" s="2107"/>
      <c r="L9" s="2107"/>
      <c r="M9" s="2107"/>
      <c r="N9" s="2107"/>
      <c r="O9" s="2107"/>
      <c r="P9" s="2107"/>
      <c r="Q9" s="2107"/>
      <c r="R9" s="2108"/>
      <c r="S9" s="2132" t="s">
        <v>300</v>
      </c>
      <c r="T9" s="339"/>
      <c r="CF9" s="510">
        <v>19</v>
      </c>
    </row>
    <row customHeight="1" ht="48.29999999999999">
      <c r="D10" s="556" t="s">
        <v>88</v>
      </c>
      <c r="E10" s="2132" t="s">
        <v>88</v>
      </c>
      <c r="F10" s="2132"/>
      <c r="G10" s="526" t="s">
        <v>301</v>
      </c>
      <c r="H10" s="2132" t="s">
        <v>88</v>
      </c>
      <c r="I10" s="2132"/>
      <c r="J10" s="526" t="s">
        <v>601</v>
      </c>
      <c r="K10" s="526" t="s">
        <v>602</v>
      </c>
      <c r="L10" s="2132" t="s">
        <v>88</v>
      </c>
      <c r="M10" s="2132"/>
      <c r="N10" s="526" t="s">
        <v>603</v>
      </c>
      <c r="O10" s="526" t="s">
        <v>604</v>
      </c>
      <c r="P10" s="526" t="s">
        <v>605</v>
      </c>
      <c r="Q10" s="526" t="s">
        <v>606</v>
      </c>
      <c r="R10" s="526" t="s">
        <v>607</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99</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563</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564</v>
      </c>
      <c r="F16" s="2383"/>
      <c r="G16" s="2384"/>
      <c r="H16" s="2388" t="str">
        <f>IF(A14="","",INDEX(DIFFERENTIATION_UNMERGE_SYSTEM,MATCH(A14,DIFFERENTIATION_ID_DIFF,0)))</f>
        <v>Биробиджанская ТЭЦ</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609</v>
      </c>
      <c r="F17" s="2381"/>
      <c r="G17" s="2381"/>
      <c r="H17" s="2381"/>
      <c r="I17" s="2381"/>
      <c r="J17" s="2381"/>
      <c r="K17" s="2381"/>
      <c r="L17" s="2381"/>
      <c r="M17" s="2381"/>
      <c r="N17" s="2381"/>
      <c r="O17" s="2381"/>
      <c r="P17" s="2381"/>
      <c r="Q17" s="563">
        <f>SUMIF(T18:T19,"i",Q18:Q19)</f>
        <v>0</v>
      </c>
      <c r="R17" s="1022"/>
      <c r="S17" s="902" t="s">
        <v>610</v>
      </c>
      <c r="T17" s="722" t="s">
        <v>611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612</v>
      </c>
      <c r="F20" s="2381"/>
      <c r="G20" s="2381"/>
      <c r="H20" s="2381"/>
      <c r="I20" s="2381"/>
      <c r="J20" s="2381"/>
      <c r="K20" s="2381"/>
      <c r="L20" s="2381"/>
      <c r="M20" s="2381"/>
      <c r="N20" s="2381"/>
      <c r="O20" s="2381"/>
      <c r="P20" s="2381"/>
      <c r="Q20" s="563">
        <f>SUMIF(T21:T22,"i",Q21:Q22)</f>
        <v>0</v>
      </c>
      <c r="R20" s="1022"/>
      <c r="S20" s="714" t="s">
        <v>613</v>
      </c>
      <c r="T20" s="722" t="s">
        <v>611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B25FE-D32A-829D-025B-D54C6C4B7A4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614</v>
      </c>
      <c r="C2" s="2058" t="s">
        <v>615</v>
      </c>
      <c r="D2" s="2057" t="s">
        <v>616</v>
      </c>
      <c r="E2" s="2061">
        <f>RIGHT(I2,LEN(I2)-SEARCH("#",SUBSTITUTE(I2,".","#",LEN(I2)-LEN(SUBSTITUTE(I2,".","")))))</f>
      </c>
      <c r="F2" s="2063">
        <f>J2</f>
        <v>0</v>
      </c>
      <c r="G2" s="1641"/>
      <c r="H2" s="2064"/>
      <c r="I2" s="2054"/>
      <c r="J2" s="545"/>
      <c r="K2" s="2024" t="s">
        <v>555</v>
      </c>
      <c r="L2" s="756"/>
      <c r="M2" s="756"/>
      <c r="N2" s="548"/>
      <c r="O2" s="1530" t="s">
        <v>556</v>
      </c>
      <c r="P2" s="548"/>
      <c r="Q2" s="1641"/>
      <c r="R2" s="1641"/>
      <c r="W2" s="1641"/>
      <c r="Z2" s="549"/>
      <c r="AF2" s="1637"/>
      <c r="AG2" s="1637"/>
      <c r="AH2" s="1637"/>
      <c r="AI2" s="1637"/>
      <c r="AJ2" s="1637"/>
      <c r="AK2" s="1371">
        <v>0</v>
      </c>
    </row>
    <row customHeight="1" ht="11.25" hidden="1">
      <c r="E3" s="2056"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618</v>
      </c>
      <c r="J6" s="2312"/>
      <c r="K6" s="2312"/>
      <c r="L6" s="2312"/>
      <c r="M6" s="2312"/>
      <c r="O6" s="561"/>
      <c r="AK6" s="1636">
        <v>55</v>
      </c>
    </row>
    <row customHeight="1" ht="25.2">
      <c r="I7" s="2254" t="str">
        <f>IF(org=0,"Не определено",org)</f>
        <v>АО "ДГК" СП "Биробиджанская ТЭЦ"</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619</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32" t="s">
        <v>300</v>
      </c>
      <c r="AK10" s="1636">
        <v>11</v>
      </c>
    </row>
    <row customHeight="1" ht="11.549999999999999">
      <c r="E11" s="2055" t="s">
        <v>620</v>
      </c>
      <c r="I11" s="716"/>
      <c r="J11" s="2372" t="s">
        <v>563</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621</v>
      </c>
      <c r="I12" s="1667"/>
      <c r="J12" s="2372" t="s">
        <v>564</v>
      </c>
      <c r="K12" s="2373"/>
      <c r="L12" s="2034" t="str">
        <f>IF(L9="","",INDEX(DIFFERENTIATION_UNMERGE_SYSTEM,MATCH(L9,DIFFERENTIATION_ID_DIFF,0)))</f>
        <v/>
      </c>
      <c r="M12" s="2034" t="str">
        <f>IF(M9="","",INDEX(DIFFERENTIATION_UNMERGE_SYSTEM,MATCH(M9,DIFFERENTIATION_ID_DIFF,0)))</f>
        <v>Биробиджанская ТЭЦ</v>
      </c>
      <c r="O12" s="2132"/>
      <c r="AK12" s="1636">
        <v>11</v>
      </c>
    </row>
    <row customHeight="1" ht="11.549999999999999">
      <c r="E13" s="2055" t="s">
        <v>622</v>
      </c>
      <c r="F13" s="2055" t="s">
        <v>623</v>
      </c>
      <c r="I13" s="2374" t="s">
        <v>299</v>
      </c>
      <c r="J13" s="2375"/>
      <c r="K13" s="2375"/>
      <c r="L13" s="2032"/>
      <c r="M13" s="2072"/>
      <c r="O13" s="2132"/>
      <c r="AK13" s="1636">
        <v>11</v>
      </c>
    </row>
    <row customHeight="1" ht="24">
      <c r="I14" s="2025" t="s">
        <v>88</v>
      </c>
      <c r="J14" s="2025" t="s">
        <v>301</v>
      </c>
      <c r="K14" s="2025" t="s">
        <v>565</v>
      </c>
      <c r="L14" s="2065" t="s">
        <v>302</v>
      </c>
      <c r="M14" s="2066" t="s">
        <v>302</v>
      </c>
      <c r="O14" s="2132"/>
      <c r="AK14" s="1636">
        <v>23</v>
      </c>
    </row>
    <row customHeight="1" ht="24">
      <c r="A15" s="2059"/>
      <c r="B15" s="2058" t="s">
        <v>624</v>
      </c>
      <c r="C15" s="2058" t="s">
        <v>625</v>
      </c>
      <c r="D15" s="2057" t="s">
        <v>626</v>
      </c>
      <c r="E15" s="2061" t="s">
        <v>627</v>
      </c>
      <c r="F15" s="2061" t="s">
        <v>627</v>
      </c>
      <c r="G15" s="1641" t="s">
        <v>587</v>
      </c>
      <c r="H15" s="2026"/>
      <c r="I15" s="1635">
        <v>1</v>
      </c>
      <c r="J15" s="2027" t="s">
        <v>628</v>
      </c>
      <c r="K15" s="2025" t="s">
        <v>305</v>
      </c>
      <c r="L15" s="667"/>
      <c r="M15" s="823"/>
      <c r="N15" s="548" t="s">
        <v>629</v>
      </c>
      <c r="O15" s="1530" t="s">
        <v>630</v>
      </c>
      <c r="P15" s="548" t="s">
        <v>629</v>
      </c>
      <c r="AK15" s="1636">
        <v>23</v>
      </c>
    </row>
    <row customHeight="1" ht="35.699999999999996">
      <c r="A16" s="2059"/>
      <c r="B16" s="2058" t="s">
        <v>631</v>
      </c>
      <c r="C16" s="2058" t="s">
        <v>632</v>
      </c>
      <c r="D16" s="2057" t="s">
        <v>616</v>
      </c>
      <c r="E16" s="2061" t="s">
        <v>627</v>
      </c>
      <c r="F16" s="2061" t="s">
        <v>627</v>
      </c>
      <c r="H16" s="2026"/>
      <c r="I16" s="1634">
        <v>2</v>
      </c>
      <c r="J16" s="2068" t="s">
        <v>633</v>
      </c>
      <c r="K16" s="2067" t="s">
        <v>555</v>
      </c>
      <c r="L16" s="2073"/>
      <c r="M16" s="1681"/>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585</v>
      </c>
      <c r="K18" s="577"/>
      <c r="L18" s="2075"/>
      <c r="M18" s="578"/>
      <c r="N18" s="548"/>
      <c r="O18" s="1530" t="s">
        <v>586</v>
      </c>
      <c r="P18" s="548"/>
      <c r="Q18" s="1641"/>
      <c r="R18" s="1641"/>
      <c r="W18" s="1641"/>
      <c r="Z18" s="549"/>
      <c r="AF18" s="1637"/>
      <c r="AG18" s="1637"/>
      <c r="AH18" s="1637"/>
      <c r="AI18" s="1637"/>
      <c r="AJ18" s="1637"/>
      <c r="AK18" s="1371">
        <v>23</v>
      </c>
    </row>
    <row customHeight="1" ht="19.95">
      <c r="A19" s="2059"/>
      <c r="B19" s="2058" t="s">
        <v>636</v>
      </c>
      <c r="C19" s="2058" t="s">
        <v>637</v>
      </c>
      <c r="D19" s="2057" t="s">
        <v>616</v>
      </c>
      <c r="E19" s="2061" t="s">
        <v>627</v>
      </c>
      <c r="F19" s="2061" t="s">
        <v>627</v>
      </c>
      <c r="H19" s="2026"/>
      <c r="I19" s="1669">
        <v>3</v>
      </c>
      <c r="J19" s="2027" t="s">
        <v>637</v>
      </c>
      <c r="K19" s="2023" t="s">
        <v>555</v>
      </c>
      <c r="L19" s="732"/>
      <c r="M19" s="562"/>
      <c r="N19" s="548"/>
      <c r="O19" s="1530" t="s">
        <v>638</v>
      </c>
      <c r="P19" s="548"/>
      <c r="AK19" s="1636">
        <v>19</v>
      </c>
    </row>
    <row customHeight="1" ht="77.7">
      <c r="A20" s="2059"/>
      <c r="B20" s="2058" t="s">
        <v>639</v>
      </c>
      <c r="C20" s="2058" t="s">
        <v>640</v>
      </c>
      <c r="D20" s="2057" t="s">
        <v>616</v>
      </c>
      <c r="E20" s="2061" t="s">
        <v>627</v>
      </c>
      <c r="F20" s="2061" t="s">
        <v>627</v>
      </c>
      <c r="H20" s="2026"/>
      <c r="I20" s="1669">
        <v>4</v>
      </c>
      <c r="J20" s="2027" t="s">
        <v>641</v>
      </c>
      <c r="K20" s="2023" t="s">
        <v>582</v>
      </c>
      <c r="L20" s="732"/>
      <c r="M20" s="562"/>
      <c r="N20" s="548"/>
      <c r="O20" s="1530"/>
      <c r="P20" s="548"/>
      <c r="AK20" s="1636">
        <v>74</v>
      </c>
    </row>
    <row customHeight="1" ht="35.699999999999996">
      <c r="A21" s="2059"/>
      <c r="B21" s="2058" t="s">
        <v>642</v>
      </c>
      <c r="C21" s="2058" t="s">
        <v>643</v>
      </c>
      <c r="D21" s="2057" t="s">
        <v>616</v>
      </c>
      <c r="E21" s="2061" t="s">
        <v>627</v>
      </c>
      <c r="F21" s="2061" t="s">
        <v>627</v>
      </c>
      <c r="H21" s="2026"/>
      <c r="I21" s="1669">
        <v>5</v>
      </c>
      <c r="J21" s="2027" t="s">
        <v>644</v>
      </c>
      <c r="K21" s="2023" t="s">
        <v>582</v>
      </c>
      <c r="L21" s="732"/>
      <c r="M21" s="562"/>
      <c r="N21" s="548"/>
      <c r="O21" s="1530" t="s">
        <v>638</v>
      </c>
      <c r="P21" s="548"/>
      <c r="AK21" s="1636">
        <v>34</v>
      </c>
    </row>
    <row customHeight="1" ht="48.29999999999999">
      <c r="A22" s="2059"/>
      <c r="B22" s="2058" t="s">
        <v>645</v>
      </c>
      <c r="C22" s="2058" t="s">
        <v>646</v>
      </c>
      <c r="D22" s="2057" t="s">
        <v>616</v>
      </c>
      <c r="E22" s="2061" t="s">
        <v>627</v>
      </c>
      <c r="F22" s="2061" t="s">
        <v>627</v>
      </c>
      <c r="H22" s="2026"/>
      <c r="I22" s="1669">
        <v>6</v>
      </c>
      <c r="J22" s="2027" t="s">
        <v>647</v>
      </c>
      <c r="K22" s="2023" t="s">
        <v>582</v>
      </c>
      <c r="L22" s="732"/>
      <c r="M22" s="562"/>
      <c r="N22" s="548"/>
      <c r="O22" s="1530" t="s">
        <v>648</v>
      </c>
      <c r="P22" s="548"/>
      <c r="AK22" s="1636">
        <v>46</v>
      </c>
    </row>
    <row customHeight="1" ht="19.95">
      <c r="A23" s="2059"/>
      <c r="B23" s="2058" t="s">
        <v>649</v>
      </c>
      <c r="C23" s="2058" t="s">
        <v>650</v>
      </c>
      <c r="D23" s="2057" t="s">
        <v>616</v>
      </c>
      <c r="E23" s="2061" t="s">
        <v>627</v>
      </c>
      <c r="F23" s="2061" t="s">
        <v>627</v>
      </c>
      <c r="H23" s="2026"/>
      <c r="I23" s="1669" t="s">
        <v>651</v>
      </c>
      <c r="J23" s="1529" t="s">
        <v>652</v>
      </c>
      <c r="K23" s="2023" t="s">
        <v>582</v>
      </c>
      <c r="L23" s="732"/>
      <c r="M23" s="562"/>
      <c r="N23" s="548"/>
      <c r="O23" s="1530" t="s">
        <v>638</v>
      </c>
      <c r="P23" s="548"/>
      <c r="AK23" s="1636">
        <v>19</v>
      </c>
    </row>
    <row customHeight="1" ht="19.95">
      <c r="A24" s="2059"/>
      <c r="B24" s="2058" t="s">
        <v>653</v>
      </c>
      <c r="C24" s="2058" t="s">
        <v>654</v>
      </c>
      <c r="D24" s="2057" t="s">
        <v>616</v>
      </c>
      <c r="E24" s="2061" t="s">
        <v>627</v>
      </c>
      <c r="F24" s="2061" t="s">
        <v>627</v>
      </c>
      <c r="H24" s="2026"/>
      <c r="I24" s="1669" t="s">
        <v>655</v>
      </c>
      <c r="J24" s="1529" t="s">
        <v>656</v>
      </c>
      <c r="K24" s="2023" t="s">
        <v>582</v>
      </c>
      <c r="L24" s="732"/>
      <c r="M24" s="562"/>
      <c r="N24" s="548"/>
      <c r="O24" s="1530"/>
      <c r="P24" s="548"/>
      <c r="AK24" s="1636">
        <v>19</v>
      </c>
    </row>
    <row customHeight="1" ht="24">
      <c r="A25" s="2059"/>
      <c r="B25" s="2058" t="s">
        <v>657</v>
      </c>
      <c r="C25" s="2058" t="s">
        <v>658</v>
      </c>
      <c r="D25" s="2057" t="s">
        <v>616</v>
      </c>
      <c r="E25" s="2061" t="s">
        <v>627</v>
      </c>
      <c r="F25" s="2061" t="s">
        <v>627</v>
      </c>
      <c r="H25" s="2026"/>
      <c r="I25" s="1669" t="s">
        <v>659</v>
      </c>
      <c r="J25" s="1529" t="s">
        <v>660</v>
      </c>
      <c r="K25" s="2023" t="s">
        <v>582</v>
      </c>
      <c r="L25" s="732"/>
      <c r="M25" s="562"/>
      <c r="N25" s="548"/>
      <c r="O25" s="1530"/>
      <c r="P25" s="548"/>
      <c r="AK25" s="1636">
        <v>23</v>
      </c>
    </row>
    <row customHeight="1" ht="24">
      <c r="A26" s="2059"/>
      <c r="B26" s="2058" t="s">
        <v>661</v>
      </c>
      <c r="C26" s="2058" t="s">
        <v>662</v>
      </c>
      <c r="D26" s="2057" t="s">
        <v>616</v>
      </c>
      <c r="E26" s="2061" t="s">
        <v>627</v>
      </c>
      <c r="F26" s="2061" t="s">
        <v>627</v>
      </c>
      <c r="H26" s="2026"/>
      <c r="I26" s="1669">
        <v>7</v>
      </c>
      <c r="J26" s="2027" t="s">
        <v>662</v>
      </c>
      <c r="K26" s="2023" t="s">
        <v>663</v>
      </c>
      <c r="L26" s="732"/>
      <c r="M26" s="562"/>
      <c r="N26" s="548"/>
      <c r="O26" s="1530"/>
      <c r="P26" s="548"/>
      <c r="AK26" s="1636">
        <v>23</v>
      </c>
    </row>
    <row customHeight="1" ht="24">
      <c r="A27" s="2059"/>
      <c r="B27" s="2058" t="s">
        <v>664</v>
      </c>
      <c r="C27" s="2058" t="s">
        <v>665</v>
      </c>
      <c r="D27" s="2057" t="s">
        <v>616</v>
      </c>
      <c r="E27" s="2061" t="s">
        <v>627</v>
      </c>
      <c r="F27" s="2061" t="s">
        <v>627</v>
      </c>
      <c r="H27" s="2026"/>
      <c r="I27" s="1669">
        <v>8</v>
      </c>
      <c r="J27" s="2027" t="s">
        <v>665</v>
      </c>
      <c r="K27" s="2023" t="s">
        <v>588</v>
      </c>
      <c r="L27" s="732"/>
      <c r="M27" s="562"/>
      <c r="N27" s="548"/>
      <c r="O27" s="1530"/>
      <c r="P27" s="548"/>
      <c r="AK27" s="1636">
        <v>23</v>
      </c>
    </row>
    <row customHeight="1" ht="35.699999999999996">
      <c r="A28" s="2059"/>
      <c r="B28" s="2058" t="s">
        <v>666</v>
      </c>
      <c r="C28" s="2058" t="s">
        <v>667</v>
      </c>
      <c r="D28" s="2057" t="s">
        <v>616</v>
      </c>
      <c r="E28" s="2061" t="s">
        <v>627</v>
      </c>
      <c r="F28" s="2061" t="s">
        <v>627</v>
      </c>
      <c r="H28" s="2026"/>
      <c r="I28" s="1680">
        <v>9</v>
      </c>
      <c r="J28" s="2027" t="s">
        <v>668</v>
      </c>
      <c r="K28" s="2023" t="s">
        <v>559</v>
      </c>
      <c r="L28" s="732"/>
      <c r="M28" s="562"/>
      <c r="N28" s="548"/>
      <c r="O28" s="1530"/>
      <c r="P28" s="548"/>
      <c r="AK28" s="1636">
        <v>34</v>
      </c>
    </row>
    <row customHeight="1" ht="35.699999999999996">
      <c r="A29" s="2059"/>
      <c r="B29" s="2058" t="s">
        <v>669</v>
      </c>
      <c r="C29" s="2058" t="s">
        <v>670</v>
      </c>
      <c r="D29" s="2057" t="s">
        <v>616</v>
      </c>
      <c r="E29" s="2061" t="s">
        <v>627</v>
      </c>
      <c r="F29" s="2061" t="s">
        <v>627</v>
      </c>
      <c r="H29" s="2026"/>
      <c r="I29" s="1680">
        <v>10</v>
      </c>
      <c r="J29" s="2027" t="s">
        <v>671</v>
      </c>
      <c r="K29" s="2023" t="s">
        <v>559</v>
      </c>
      <c r="L29" s="732"/>
      <c r="M29" s="562"/>
      <c r="N29" s="548"/>
      <c r="O29" s="1530"/>
      <c r="P29" s="548"/>
      <c r="AK29" s="1636">
        <v>34</v>
      </c>
    </row>
    <row customHeight="1" ht="24">
      <c r="A30" s="2059"/>
      <c r="B30" s="2058" t="s">
        <v>672</v>
      </c>
      <c r="C30" s="2058" t="s">
        <v>673</v>
      </c>
      <c r="D30" s="2057" t="s">
        <v>616</v>
      </c>
      <c r="E30" s="2061" t="s">
        <v>627</v>
      </c>
      <c r="F30" s="2061" t="s">
        <v>627</v>
      </c>
      <c r="H30" s="2026"/>
      <c r="I30" s="1680">
        <v>11</v>
      </c>
      <c r="J30" s="2027" t="s">
        <v>673</v>
      </c>
      <c r="K30" s="2023" t="s">
        <v>589</v>
      </c>
      <c r="L30" s="2074"/>
      <c r="M30" s="1626"/>
      <c r="N30" s="548"/>
      <c r="O30" s="1530"/>
      <c r="P30" s="548"/>
      <c r="AK30" s="1636">
        <v>23</v>
      </c>
    </row>
    <row customHeight="1" ht="24">
      <c r="A31" s="2059"/>
      <c r="B31" s="2058" t="s">
        <v>674</v>
      </c>
      <c r="C31" s="2058" t="s">
        <v>675</v>
      </c>
      <c r="D31" s="2057" t="s">
        <v>616</v>
      </c>
      <c r="E31" s="2061" t="s">
        <v>627</v>
      </c>
      <c r="F31" s="2061" t="s">
        <v>627</v>
      </c>
      <c r="H31" s="2026"/>
      <c r="I31" s="1680">
        <v>12</v>
      </c>
      <c r="J31" s="2027" t="s">
        <v>675</v>
      </c>
      <c r="K31" s="2023" t="s">
        <v>589</v>
      </c>
      <c r="L31" s="2074"/>
      <c r="M31" s="1626"/>
      <c r="N31" s="548"/>
      <c r="O31" s="1530"/>
      <c r="P31" s="548"/>
      <c r="AK31" s="1636">
        <v>23</v>
      </c>
    </row>
    <row customHeight="1" ht="48.29999999999999">
      <c r="A32" s="2059"/>
      <c r="B32" s="2058" t="s">
        <v>676</v>
      </c>
      <c r="C32" s="2058" t="s">
        <v>677</v>
      </c>
      <c r="D32" s="2057" t="s">
        <v>616</v>
      </c>
      <c r="E32" s="2061" t="s">
        <v>627</v>
      </c>
      <c r="F32" s="2061" t="s">
        <v>627</v>
      </c>
      <c r="H32" s="2026"/>
      <c r="I32" s="1680">
        <v>13</v>
      </c>
      <c r="J32" s="2027" t="s">
        <v>678</v>
      </c>
      <c r="K32" s="2023" t="s">
        <v>599</v>
      </c>
      <c r="L32" s="732"/>
      <c r="M32" s="562"/>
      <c r="N32" s="548"/>
      <c r="O32" s="1530" t="s">
        <v>638</v>
      </c>
      <c r="P32" s="548"/>
      <c r="AK32" s="1636">
        <v>46</v>
      </c>
    </row>
    <row s="1371" customFormat="1" customHeight="1" ht="48.29999999999999">
      <c r="A33" s="2059"/>
      <c r="B33" s="2058" t="s">
        <v>679</v>
      </c>
      <c r="C33" s="2058" t="s">
        <v>680</v>
      </c>
      <c r="D33" s="2057" t="s">
        <v>616</v>
      </c>
      <c r="E33" s="2061" t="s">
        <v>627</v>
      </c>
      <c r="F33" s="2061" t="s">
        <v>627</v>
      </c>
      <c r="G33" s="1641"/>
      <c r="H33" s="2026"/>
      <c r="I33" s="1680">
        <v>14</v>
      </c>
      <c r="J33" s="2039" t="s">
        <v>681</v>
      </c>
      <c r="K33" s="2028" t="s">
        <v>682</v>
      </c>
      <c r="L33" s="732"/>
      <c r="M33" s="562"/>
      <c r="N33" s="548"/>
      <c r="O33" s="1530" t="s">
        <v>638</v>
      </c>
      <c r="P33" s="548"/>
      <c r="Q33" s="1641"/>
      <c r="R33" s="1641"/>
      <c r="W33" s="1641"/>
      <c r="Z33" s="549"/>
      <c r="AF33" s="1637"/>
      <c r="AG33" s="1637"/>
      <c r="AH33" s="1637"/>
      <c r="AI33" s="1637"/>
      <c r="AJ33" s="1637"/>
      <c r="AK33" s="1371">
        <v>46</v>
      </c>
    </row>
    <row customHeight="1" ht="108">
      <c r="A34" s="2059"/>
      <c r="B34" s="2058" t="s">
        <v>683</v>
      </c>
      <c r="C34" s="2058" t="s">
        <v>684</v>
      </c>
      <c r="D34" s="2057" t="s">
        <v>626</v>
      </c>
      <c r="E34" s="2061" t="s">
        <v>627</v>
      </c>
      <c r="F34" s="2061" t="s">
        <v>627</v>
      </c>
      <c r="G34" s="1641" t="s">
        <v>587</v>
      </c>
      <c r="H34" s="2026"/>
      <c r="I34" s="2037">
        <v>15</v>
      </c>
      <c r="J34" s="2038" t="s">
        <v>685</v>
      </c>
      <c r="K34" s="2023" t="s">
        <v>305</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8E37-7B08-D3E5-EEAD-89E106C88D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686</v>
      </c>
      <c r="C2" s="2058" t="s">
        <v>687</v>
      </c>
      <c r="D2" s="2057" t="s">
        <v>626</v>
      </c>
      <c r="E2" s="2063">
        <f>I2-3</f>
        <v>-3</v>
      </c>
      <c r="F2" s="2063">
        <f>J2</f>
        <v>0</v>
      </c>
      <c r="H2" s="1735" t="s">
        <v>688</v>
      </c>
      <c r="I2" s="2029"/>
      <c r="J2" s="1687"/>
      <c r="K2" s="2023"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689</v>
      </c>
      <c r="J5" s="2253"/>
      <c r="K5" s="2253"/>
      <c r="L5" s="2253"/>
      <c r="M5" s="271"/>
      <c r="W5" s="1636">
        <v>48</v>
      </c>
    </row>
    <row customHeight="1" ht="18">
      <c r="H6" s="381"/>
      <c r="I6" s="2254" t="str">
        <f>IF(org=0,"Не определено",org)</f>
        <v>АО "ДГК" СП "Биробиджанская ТЭЦ"</v>
      </c>
      <c r="J6" s="2254"/>
      <c r="K6" s="2254"/>
      <c r="L6" s="2254"/>
      <c r="M6" s="271"/>
      <c r="W6" s="1636">
        <v>17</v>
      </c>
    </row>
    <row customHeight="1" ht="14.699999999999998">
      <c r="H7" s="381"/>
      <c r="I7" s="462"/>
      <c r="J7" s="468"/>
      <c r="K7" s="468"/>
      <c r="L7" s="757"/>
      <c r="M7" s="198"/>
      <c r="W7" s="1636">
        <v>14</v>
      </c>
    </row>
    <row customHeight="1" ht="14.699999999999998">
      <c r="H8" s="381"/>
      <c r="I8" s="2391" t="s">
        <v>299</v>
      </c>
      <c r="J8" s="2392"/>
      <c r="K8" s="2392"/>
      <c r="L8" s="2393"/>
      <c r="M8" s="2394" t="s">
        <v>300</v>
      </c>
      <c r="W8" s="1636">
        <v>14</v>
      </c>
    </row>
    <row customHeight="1" ht="35.699999999999996">
      <c r="E9" s="2056" t="s">
        <v>617</v>
      </c>
      <c r="F9" s="2056" t="s">
        <v>623</v>
      </c>
      <c r="H9" s="381"/>
      <c r="I9" s="2030" t="s">
        <v>88</v>
      </c>
      <c r="J9" s="2031" t="s">
        <v>301</v>
      </c>
      <c r="K9" s="2069" t="s">
        <v>565</v>
      </c>
      <c r="L9" s="2070" t="s">
        <v>302</v>
      </c>
      <c r="M9" s="2394"/>
      <c r="W9" s="1636">
        <v>34</v>
      </c>
    </row>
    <row customHeight="1" ht="35.699999999999996">
      <c r="B10" s="2058" t="s">
        <v>690</v>
      </c>
      <c r="C10" s="2058" t="s">
        <v>691</v>
      </c>
      <c r="D10" s="2057" t="s">
        <v>626</v>
      </c>
      <c r="E10" s="2061" t="s">
        <v>627</v>
      </c>
      <c r="F10" s="2061" t="s">
        <v>627</v>
      </c>
      <c r="H10" s="381"/>
      <c r="I10" s="2029" t="s">
        <v>109</v>
      </c>
      <c r="J10" s="1891" t="s">
        <v>692</v>
      </c>
      <c r="K10" s="2023" t="s">
        <v>305</v>
      </c>
      <c r="L10" s="823"/>
      <c r="M10" s="302" t="s">
        <v>693</v>
      </c>
      <c r="W10" s="1636">
        <v>34</v>
      </c>
    </row>
    <row customHeight="1" ht="50.25">
      <c r="B11" s="2058" t="s">
        <v>694</v>
      </c>
      <c r="C11" s="2058" t="s">
        <v>695</v>
      </c>
      <c r="D11" s="2057" t="s">
        <v>626</v>
      </c>
      <c r="E11" s="2061" t="s">
        <v>627</v>
      </c>
      <c r="F11" s="2061" t="s">
        <v>627</v>
      </c>
      <c r="H11" s="381"/>
      <c r="I11" s="2029" t="s">
        <v>110</v>
      </c>
      <c r="J11" s="1891" t="s">
        <v>696</v>
      </c>
      <c r="K11" s="2023" t="s">
        <v>305</v>
      </c>
      <c r="L11" s="823"/>
      <c r="M11" s="302" t="s">
        <v>693</v>
      </c>
      <c r="W11" s="1636">
        <v>48</v>
      </c>
    </row>
    <row customHeight="1" ht="48.29999999999999">
      <c r="B12" s="2058" t="s">
        <v>697</v>
      </c>
      <c r="C12" s="2058" t="s">
        <v>698</v>
      </c>
      <c r="D12" s="2057" t="s">
        <v>626</v>
      </c>
      <c r="E12" s="2061" t="s">
        <v>627</v>
      </c>
      <c r="F12" s="2061" t="s">
        <v>627</v>
      </c>
      <c r="H12" s="1693"/>
      <c r="I12" s="2029" t="s">
        <v>90</v>
      </c>
      <c r="J12" s="2036" t="s">
        <v>699</v>
      </c>
      <c r="K12" s="2023" t="s">
        <v>305</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E5AE8-BCC2-B87D-A4E5-396D6EDA0C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703</v>
      </c>
      <c r="F6" s="2312"/>
      <c r="G6" s="2312"/>
      <c r="H6" s="2312"/>
      <c r="I6" s="2312"/>
      <c r="J6" s="561"/>
      <c r="AF6" s="1636">
        <v>30</v>
      </c>
    </row>
    <row customHeight="1" ht="11.549999999999999">
      <c r="E7" s="2254" t="str">
        <f>IF(org=0,"Не определено",org)</f>
        <v>АО "ДГК" СП "Биробиджанская ТЭЦ"</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2"/>
      <c r="AF10" s="1636">
        <v>11</v>
      </c>
    </row>
    <row customHeight="1" ht="11.549999999999999">
      <c r="E11" s="716"/>
      <c r="F11" s="2372" t="s">
        <v>563</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564</v>
      </c>
      <c r="G12" s="2396"/>
      <c r="H12" s="1668" t="str">
        <f>IF(H9="","",INDEX(DIFFERENTIATION_UNMERGE_SYSTEM,MATCH(H9,DIFFERENTIATION_ID_DIFF,0)))</f>
        <v/>
      </c>
      <c r="I12" s="1668" t="str">
        <f>IF(I9="","",INDEX(DIFFERENTIATION_UNMERGE_SYSTEM,MATCH(I9,DIFFERENTIATION_ID_DIFF,0)))</f>
        <v>Биробиджанская ТЭЦ</v>
      </c>
      <c r="J12" s="2132"/>
      <c r="AF12" s="1636">
        <v>1</v>
      </c>
    </row>
    <row customHeight="1" ht="11.549999999999999">
      <c r="E13" s="2374" t="s">
        <v>299</v>
      </c>
      <c r="F13" s="2375"/>
      <c r="G13" s="2375"/>
      <c r="H13" s="1556"/>
      <c r="I13" s="1556"/>
      <c r="J13" s="2132"/>
      <c r="AF13" s="1636">
        <v>11</v>
      </c>
    </row>
    <row customHeight="1" ht="24">
      <c r="E14" s="1644" t="s">
        <v>88</v>
      </c>
      <c r="F14" s="1639" t="s">
        <v>301</v>
      </c>
      <c r="G14" s="1639" t="s">
        <v>565</v>
      </c>
      <c r="H14" s="1639" t="s">
        <v>302</v>
      </c>
      <c r="I14" s="1639" t="s">
        <v>302</v>
      </c>
      <c r="J14" s="2132"/>
      <c r="AF14" s="1636">
        <v>23</v>
      </c>
    </row>
    <row customHeight="1" ht="19.95">
      <c r="D15" s="1643"/>
      <c r="E15" s="1635" t="s">
        <v>109</v>
      </c>
      <c r="F15" s="712" t="s">
        <v>704</v>
      </c>
      <c r="G15" s="1651" t="s">
        <v>551</v>
      </c>
      <c r="H15" s="562"/>
      <c r="I15" s="562"/>
      <c r="J15" s="294" t="s">
        <v>705</v>
      </c>
      <c r="K15" s="548" t="s">
        <v>629</v>
      </c>
      <c r="AF15" s="1636">
        <v>19</v>
      </c>
    </row>
    <row customHeight="1" ht="35.699999999999996">
      <c r="D16" s="1643"/>
      <c r="E16" s="1635" t="s">
        <v>110</v>
      </c>
      <c r="F16" s="712" t="s">
        <v>706</v>
      </c>
      <c r="G16" s="1651" t="s">
        <v>551</v>
      </c>
      <c r="H16" s="563">
        <f>SUM(H17,H20:H32)</f>
        <v>0</v>
      </c>
      <c r="I16" s="563">
        <f>SUM(I17,I20,I23,I26,I29:I32)</f>
        <v>0</v>
      </c>
      <c r="J16" s="294" t="s">
        <v>707</v>
      </c>
      <c r="K16" s="548" t="s">
        <v>629</v>
      </c>
      <c r="AF16" s="1636">
        <v>34</v>
      </c>
    </row>
    <row customHeight="1" ht="19.95">
      <c r="D17" s="1643"/>
      <c r="E17" s="1669" t="s">
        <v>708</v>
      </c>
      <c r="F17" s="959" t="s">
        <v>709</v>
      </c>
      <c r="G17" s="1648" t="s">
        <v>551</v>
      </c>
      <c r="H17" s="562"/>
      <c r="I17" s="562"/>
      <c r="J17" s="294" t="s">
        <v>710</v>
      </c>
      <c r="K17" s="548"/>
      <c r="AF17" s="1636">
        <v>19</v>
      </c>
    </row>
    <row customHeight="1" ht="24">
      <c r="D18" s="1643"/>
      <c r="E18" s="1669" t="s">
        <v>711</v>
      </c>
      <c r="F18" s="1655" t="s">
        <v>712</v>
      </c>
      <c r="G18" s="1648" t="s">
        <v>551</v>
      </c>
      <c r="H18" s="562"/>
      <c r="I18" s="562"/>
      <c r="J18" s="294" t="s">
        <v>713</v>
      </c>
      <c r="K18" s="548"/>
      <c r="AF18" s="1636">
        <v>23</v>
      </c>
    </row>
    <row customHeight="1" ht="35.699999999999996">
      <c r="D19" s="1643"/>
      <c r="E19" s="1669" t="s">
        <v>714</v>
      </c>
      <c r="F19" s="1655" t="s">
        <v>715</v>
      </c>
      <c r="G19" s="1648" t="s">
        <v>551</v>
      </c>
      <c r="H19" s="562"/>
      <c r="I19" s="562"/>
      <c r="J19" s="294"/>
      <c r="K19" s="548"/>
      <c r="AF19" s="1636">
        <v>34</v>
      </c>
    </row>
    <row customHeight="1" ht="19.95">
      <c r="D20" s="1643"/>
      <c r="E20" s="1669" t="s">
        <v>306</v>
      </c>
      <c r="F20" s="959" t="s">
        <v>716</v>
      </c>
      <c r="G20" s="1648" t="s">
        <v>551</v>
      </c>
      <c r="H20" s="562"/>
      <c r="I20" s="562"/>
      <c r="J20" s="294" t="s">
        <v>717</v>
      </c>
      <c r="K20" s="548"/>
      <c r="AF20" s="1636">
        <v>19</v>
      </c>
    </row>
    <row customHeight="1" ht="19.95">
      <c r="D21" s="1643"/>
      <c r="E21" s="1669" t="s">
        <v>718</v>
      </c>
      <c r="F21" s="1655" t="s">
        <v>719</v>
      </c>
      <c r="G21" s="1648" t="s">
        <v>551</v>
      </c>
      <c r="H21" s="562"/>
      <c r="I21" s="562"/>
      <c r="J21" s="294"/>
      <c r="K21" s="548"/>
      <c r="AF21" s="1636">
        <v>19</v>
      </c>
    </row>
    <row customHeight="1" ht="19.95">
      <c r="D22" s="1643"/>
      <c r="E22" s="1669" t="s">
        <v>720</v>
      </c>
      <c r="F22" s="1655" t="s">
        <v>721</v>
      </c>
      <c r="G22" s="1648" t="s">
        <v>551</v>
      </c>
      <c r="H22" s="562"/>
      <c r="I22" s="562"/>
      <c r="J22" s="294"/>
      <c r="K22" s="548"/>
      <c r="AF22" s="1636">
        <v>19</v>
      </c>
    </row>
    <row customHeight="1" ht="24">
      <c r="D23" s="1643"/>
      <c r="E23" s="1669" t="s">
        <v>309</v>
      </c>
      <c r="F23" s="959" t="s">
        <v>722</v>
      </c>
      <c r="G23" s="1648" t="s">
        <v>551</v>
      </c>
      <c r="H23" s="562"/>
      <c r="I23" s="562"/>
      <c r="J23" s="294" t="s">
        <v>723</v>
      </c>
      <c r="K23" s="548"/>
      <c r="AF23" s="1636">
        <v>23</v>
      </c>
    </row>
    <row customHeight="1" ht="19.95">
      <c r="D24" s="1643"/>
      <c r="E24" s="1669" t="s">
        <v>724</v>
      </c>
      <c r="F24" s="1655" t="s">
        <v>725</v>
      </c>
      <c r="G24" s="1648" t="s">
        <v>551</v>
      </c>
      <c r="H24" s="562"/>
      <c r="I24" s="562"/>
      <c r="J24" s="294"/>
      <c r="K24" s="548"/>
      <c r="AF24" s="1636">
        <v>19</v>
      </c>
    </row>
    <row customHeight="1" ht="35.699999999999996">
      <c r="D25" s="1643"/>
      <c r="E25" s="1669" t="s">
        <v>726</v>
      </c>
      <c r="F25" s="1655" t="s">
        <v>727</v>
      </c>
      <c r="G25" s="1648" t="s">
        <v>551</v>
      </c>
      <c r="H25" s="562"/>
      <c r="I25" s="562"/>
      <c r="J25" s="294"/>
      <c r="K25" s="548"/>
      <c r="AF25" s="1636">
        <v>34</v>
      </c>
    </row>
    <row customHeight="1" ht="24">
      <c r="D26" s="1643"/>
      <c r="E26" s="1669" t="s">
        <v>728</v>
      </c>
      <c r="F26" s="959" t="s">
        <v>729</v>
      </c>
      <c r="G26" s="1648" t="s">
        <v>551</v>
      </c>
      <c r="H26" s="562"/>
      <c r="I26" s="562"/>
      <c r="J26" s="294" t="s">
        <v>730</v>
      </c>
      <c r="K26" s="548"/>
      <c r="AF26" s="1636">
        <v>23</v>
      </c>
    </row>
    <row customHeight="1" ht="19.95">
      <c r="D27" s="1643"/>
      <c r="E27" s="1680" t="s">
        <v>731</v>
      </c>
      <c r="F27" s="1655" t="s">
        <v>732</v>
      </c>
      <c r="G27" s="1659" t="s">
        <v>551</v>
      </c>
      <c r="H27" s="1681"/>
      <c r="I27" s="1681"/>
      <c r="J27" s="294"/>
      <c r="K27" s="548"/>
      <c r="AF27" s="1636">
        <v>19</v>
      </c>
    </row>
    <row customHeight="1" ht="19.95">
      <c r="D28" s="1643"/>
      <c r="E28" s="1680" t="s">
        <v>733</v>
      </c>
      <c r="F28" s="1655" t="s">
        <v>734</v>
      </c>
      <c r="G28" s="1659" t="s">
        <v>551</v>
      </c>
      <c r="H28" s="1681"/>
      <c r="I28" s="1681"/>
      <c r="J28" s="294"/>
      <c r="K28" s="548"/>
      <c r="AF28" s="1636">
        <v>19</v>
      </c>
    </row>
    <row customHeight="1" ht="19.95">
      <c r="D29" s="1643"/>
      <c r="E29" s="1680" t="s">
        <v>735</v>
      </c>
      <c r="F29" s="959" t="s">
        <v>736</v>
      </c>
      <c r="G29" s="1659" t="s">
        <v>551</v>
      </c>
      <c r="H29" s="1681"/>
      <c r="I29" s="1681"/>
      <c r="J29" s="294"/>
      <c r="K29" s="548"/>
      <c r="AF29" s="1636">
        <v>19</v>
      </c>
    </row>
    <row customHeight="1" ht="19.95">
      <c r="D30" s="1643"/>
      <c r="E30" s="1680" t="s">
        <v>737</v>
      </c>
      <c r="F30" s="959" t="s">
        <v>738</v>
      </c>
      <c r="G30" s="1659" t="s">
        <v>551</v>
      </c>
      <c r="H30" s="1681"/>
      <c r="I30" s="1681"/>
      <c r="J30" s="294"/>
      <c r="K30" s="548"/>
      <c r="AF30" s="1636">
        <v>19</v>
      </c>
    </row>
    <row customHeight="1" ht="19.95">
      <c r="D31" s="1643"/>
      <c r="E31" s="1680" t="s">
        <v>739</v>
      </c>
      <c r="F31" s="959" t="s">
        <v>740</v>
      </c>
      <c r="G31" s="1659" t="s">
        <v>551</v>
      </c>
      <c r="H31" s="1681"/>
      <c r="I31" s="1681"/>
      <c r="J31" s="294"/>
      <c r="K31" s="548"/>
      <c r="AF31" s="1636">
        <v>19</v>
      </c>
    </row>
    <row s="1371" customFormat="1" customHeight="1" ht="35.699999999999996">
      <c r="A32" s="992"/>
      <c r="C32" s="1641"/>
      <c r="D32" s="1643"/>
      <c r="E32" s="1680" t="s">
        <v>741</v>
      </c>
      <c r="F32" s="959" t="s">
        <v>742</v>
      </c>
      <c r="G32" s="1649" t="s">
        <v>551</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576</v>
      </c>
      <c r="G34" s="577"/>
      <c r="H34" s="578"/>
      <c r="I34" s="578"/>
      <c r="J34" s="306" t="s">
        <v>744</v>
      </c>
      <c r="K34" s="548"/>
      <c r="L34" s="1641"/>
      <c r="M34" s="1641"/>
      <c r="R34" s="1641"/>
      <c r="U34" s="549"/>
      <c r="AA34" s="1637"/>
      <c r="AB34" s="1637"/>
      <c r="AC34" s="1637"/>
      <c r="AD34" s="1637"/>
      <c r="AE34" s="1637"/>
      <c r="AF34" s="1165">
        <v>19</v>
      </c>
    </row>
    <row customHeight="1" ht="60">
      <c r="D35" s="1643"/>
      <c r="E35" s="1680" t="s">
        <v>745</v>
      </c>
      <c r="F35" s="959" t="s">
        <v>746</v>
      </c>
      <c r="G35" s="1659" t="s">
        <v>551</v>
      </c>
      <c r="H35" s="1681"/>
      <c r="I35" s="1681"/>
      <c r="J35" s="294" t="s">
        <v>747</v>
      </c>
      <c r="K35" s="548"/>
      <c r="AF35" s="1636">
        <v>57</v>
      </c>
    </row>
    <row s="1371" customFormat="1" customHeight="1" ht="24">
      <c r="A36" s="994" t="s">
        <v>577</v>
      </c>
      <c r="C36" s="1641"/>
      <c r="D36" s="1643"/>
      <c r="E36" s="1669" t="s">
        <v>90</v>
      </c>
      <c r="F36" s="712" t="s">
        <v>748</v>
      </c>
      <c r="G36" s="1648" t="s">
        <v>551</v>
      </c>
      <c r="H36" s="562"/>
      <c r="I36" s="562"/>
      <c r="J36" s="294" t="s">
        <v>749</v>
      </c>
      <c r="K36" s="548"/>
      <c r="L36" s="1641"/>
      <c r="M36" s="1641"/>
      <c r="R36" s="1641"/>
      <c r="U36" s="549"/>
      <c r="AA36" s="1637"/>
      <c r="AB36" s="1637"/>
      <c r="AC36" s="1637"/>
      <c r="AD36" s="1637"/>
      <c r="AE36" s="1637"/>
      <c r="AF36" s="1165">
        <v>23</v>
      </c>
    </row>
    <row s="1371" customFormat="1" customHeight="1" ht="35.699999999999996">
      <c r="A37" s="994"/>
      <c r="C37" s="1641"/>
      <c r="D37" s="1643"/>
      <c r="E37" s="1669" t="s">
        <v>323</v>
      </c>
      <c r="F37" s="959" t="s">
        <v>750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751</v>
      </c>
      <c r="G38" s="1648" t="s">
        <v>551</v>
      </c>
      <c r="H38" s="562"/>
      <c r="I38" s="562"/>
      <c r="J38" s="294" t="s">
        <v>752</v>
      </c>
      <c r="K38" s="548"/>
      <c r="L38" s="1641"/>
      <c r="M38" s="1641"/>
      <c r="R38" s="1641"/>
      <c r="U38" s="549"/>
      <c r="AA38" s="1637"/>
      <c r="AB38" s="1637"/>
      <c r="AC38" s="1637"/>
      <c r="AD38" s="1637"/>
      <c r="AE38" s="1637"/>
      <c r="AF38" s="1165">
        <v>19</v>
      </c>
    </row>
    <row s="1371" customFormat="1" customHeight="1" ht="24">
      <c r="A39" s="992"/>
      <c r="C39" s="1641"/>
      <c r="D39" s="580"/>
      <c r="E39" s="1669" t="s">
        <v>753</v>
      </c>
      <c r="F39" s="959" t="s">
        <v>754</v>
      </c>
      <c r="G39" s="1659" t="s">
        <v>551</v>
      </c>
      <c r="H39" s="562"/>
      <c r="I39" s="562"/>
      <c r="J39" s="294" t="s">
        <v>755</v>
      </c>
      <c r="K39" s="548"/>
      <c r="L39" s="1641"/>
      <c r="M39" s="1641"/>
      <c r="R39" s="1641"/>
      <c r="U39" s="549"/>
      <c r="AA39" s="1637"/>
      <c r="AB39" s="1637"/>
      <c r="AC39" s="1637"/>
      <c r="AD39" s="1637"/>
      <c r="AE39" s="1637"/>
      <c r="AF39" s="1165">
        <v>23</v>
      </c>
    </row>
    <row s="1371" customFormat="1" customHeight="1" ht="24">
      <c r="A40" s="992"/>
      <c r="C40" s="1641"/>
      <c r="D40" s="1643"/>
      <c r="E40" s="1669" t="s">
        <v>756</v>
      </c>
      <c r="F40" s="1655" t="s">
        <v>757</v>
      </c>
      <c r="G40" s="1648" t="s">
        <v>551</v>
      </c>
      <c r="H40" s="562"/>
      <c r="I40" s="562"/>
      <c r="J40" s="294" t="s">
        <v>758</v>
      </c>
      <c r="K40" s="548"/>
      <c r="L40" s="1641"/>
      <c r="M40" s="1641"/>
      <c r="R40" s="1641"/>
      <c r="U40" s="549"/>
      <c r="AA40" s="1637"/>
      <c r="AB40" s="1637"/>
      <c r="AC40" s="1637"/>
      <c r="AD40" s="1637"/>
      <c r="AE40" s="1637"/>
      <c r="AF40" s="1165">
        <v>23</v>
      </c>
    </row>
    <row s="1371" customFormat="1" customHeight="1" ht="24">
      <c r="A41" s="992"/>
      <c r="C41" s="1641"/>
      <c r="D41" s="1643"/>
      <c r="E41" s="1669" t="s">
        <v>759</v>
      </c>
      <c r="F41" s="1655" t="s">
        <v>760</v>
      </c>
      <c r="G41" s="1648" t="s">
        <v>551</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551</v>
      </c>
      <c r="H42" s="562"/>
      <c r="I42" s="562"/>
      <c r="J42" s="294" t="s">
        <v>764</v>
      </c>
      <c r="K42" s="548"/>
      <c r="L42" s="1641"/>
      <c r="M42" s="1641"/>
      <c r="R42" s="1641"/>
      <c r="U42" s="549"/>
      <c r="AA42" s="1637"/>
      <c r="AB42" s="1637"/>
      <c r="AC42" s="1637"/>
      <c r="AD42" s="1637"/>
      <c r="AE42" s="1637"/>
      <c r="AF42" s="1165">
        <v>23</v>
      </c>
    </row>
    <row s="1371" customFormat="1" customHeight="1" ht="35.699999999999996">
      <c r="A43" s="992"/>
      <c r="C43" s="1641" t="s">
        <v>587</v>
      </c>
      <c r="D43" s="1643"/>
      <c r="E43" s="1669" t="s">
        <v>111</v>
      </c>
      <c r="F43" s="712" t="s">
        <v>628</v>
      </c>
      <c r="G43" s="1651" t="s">
        <v>765</v>
      </c>
      <c r="H43" s="406"/>
      <c r="I43" s="406"/>
      <c r="J43" s="294" t="s">
        <v>766</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767</v>
      </c>
      <c r="G44" s="1648" t="s">
        <v>768</v>
      </c>
      <c r="H44" s="550"/>
      <c r="I44" s="550"/>
      <c r="J44" s="294" t="s">
        <v>769</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770</v>
      </c>
      <c r="G45" s="1659" t="s">
        <v>771</v>
      </c>
      <c r="H45" s="550"/>
      <c r="I45" s="550"/>
      <c r="J45" s="294" t="s">
        <v>772</v>
      </c>
      <c r="K45" s="548"/>
      <c r="L45" s="1641"/>
      <c r="M45" s="1641"/>
      <c r="R45" s="1641"/>
      <c r="U45" s="549"/>
      <c r="AA45" s="1637"/>
      <c r="AB45" s="1637"/>
      <c r="AC45" s="1637"/>
      <c r="AD45" s="1637"/>
      <c r="AE45" s="1637"/>
      <c r="AF45" s="1165">
        <v>23</v>
      </c>
    </row>
    <row s="1371" customFormat="1" customHeight="1" ht="19.95">
      <c r="A46" s="992"/>
      <c r="C46" s="1641"/>
      <c r="D46" s="1643"/>
      <c r="E46" s="1669" t="s">
        <v>99</v>
      </c>
      <c r="F46" s="712" t="s">
        <v>773</v>
      </c>
      <c r="G46" s="1648" t="s">
        <v>589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FB8C4-661C-5DA1-567F-09B7BF6CFE1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774</v>
      </c>
      <c r="F6" s="2253"/>
      <c r="G6" s="2253"/>
      <c r="H6" s="2253"/>
      <c r="I6" s="2253"/>
      <c r="J6" s="561"/>
      <c r="AF6" s="1636">
        <v>32</v>
      </c>
    </row>
    <row customHeight="1" ht="25.2">
      <c r="E7" s="2254" t="str">
        <f>IF(org=0,"Не определено",org)</f>
        <v>АО "ДГК" СП "Биробиджанская ТЭЦ"</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2"/>
      <c r="AF10" s="1636">
        <v>11</v>
      </c>
    </row>
    <row customHeight="1" ht="11.549999999999999">
      <c r="E11" s="716"/>
      <c r="F11" s="2372" t="s">
        <v>563</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564</v>
      </c>
      <c r="G12" s="2396"/>
      <c r="H12" s="1668" t="str">
        <f>IF(H9="","",INDEX(DIFFERENTIATION_UNMERGE_SYSTEM,MATCH(H9,DIFFERENTIATION_ID_DIFF,0)))</f>
        <v/>
      </c>
      <c r="I12" s="1668" t="str">
        <f>IF(I9="","",INDEX(DIFFERENTIATION_UNMERGE_SYSTEM,MATCH(I9,DIFFERENTIATION_ID_DIFF,0)))</f>
        <v>Биробиджанская ТЭЦ</v>
      </c>
      <c r="J12" s="2132"/>
      <c r="AF12" s="1636">
        <v>0</v>
      </c>
    </row>
    <row customHeight="1" ht="11.549999999999999">
      <c r="E13" s="2374" t="s">
        <v>299</v>
      </c>
      <c r="F13" s="2375"/>
      <c r="G13" s="2375"/>
      <c r="H13" s="1661"/>
      <c r="I13" s="1661"/>
      <c r="J13" s="2132"/>
      <c r="AF13" s="1636">
        <v>11</v>
      </c>
    </row>
    <row customHeight="1" ht="24">
      <c r="E14" s="1662" t="s">
        <v>88</v>
      </c>
      <c r="F14" s="1665" t="s">
        <v>301</v>
      </c>
      <c r="G14" s="1665" t="s">
        <v>565</v>
      </c>
      <c r="H14" s="1665" t="s">
        <v>302</v>
      </c>
      <c r="I14" s="1665" t="s">
        <v>302</v>
      </c>
      <c r="J14" s="2132"/>
      <c r="AF14" s="1636">
        <v>23</v>
      </c>
    </row>
    <row customHeight="1" ht="19.95">
      <c r="D15" s="1643"/>
      <c r="E15" s="1635" t="s">
        <v>109</v>
      </c>
      <c r="F15" s="712" t="s">
        <v>775</v>
      </c>
      <c r="G15" s="1662" t="s">
        <v>551</v>
      </c>
      <c r="H15" s="562"/>
      <c r="I15" s="562"/>
      <c r="J15" s="294" t="s">
        <v>776</v>
      </c>
      <c r="K15" s="548" t="s">
        <v>629</v>
      </c>
      <c r="AF15" s="1636">
        <v>19</v>
      </c>
    </row>
    <row customHeight="1" ht="24">
      <c r="D16" s="1643"/>
      <c r="E16" s="1635" t="s">
        <v>110</v>
      </c>
      <c r="F16" s="1670" t="s">
        <v>777</v>
      </c>
      <c r="G16" s="1662" t="s">
        <v>551</v>
      </c>
      <c r="H16" s="563">
        <f>SUM(H17,H20:H27)</f>
        <v>0</v>
      </c>
      <c r="I16" s="563">
        <f>SUM(I17,I20:I27)</f>
        <v>0</v>
      </c>
      <c r="J16" s="294" t="s">
        <v>778</v>
      </c>
      <c r="K16" s="548" t="s">
        <v>629</v>
      </c>
      <c r="AF16" s="1636">
        <v>23</v>
      </c>
    </row>
    <row customHeight="1" ht="35.699999999999996">
      <c r="D17" s="1643"/>
      <c r="E17" s="1669" t="s">
        <v>708</v>
      </c>
      <c r="F17" s="1672" t="s">
        <v>779</v>
      </c>
      <c r="G17" s="1659" t="s">
        <v>551</v>
      </c>
      <c r="H17" s="562"/>
      <c r="I17" s="562"/>
      <c r="J17" s="294" t="s">
        <v>780</v>
      </c>
      <c r="K17" s="548"/>
      <c r="AF17" s="1636">
        <v>34</v>
      </c>
    </row>
    <row customHeight="1" ht="19.95">
      <c r="D18" s="1643"/>
      <c r="E18" s="1669" t="s">
        <v>711</v>
      </c>
      <c r="F18" s="1673" t="s">
        <v>781</v>
      </c>
      <c r="G18" s="1659" t="s">
        <v>551</v>
      </c>
      <c r="H18" s="562"/>
      <c r="I18" s="562"/>
      <c r="J18" s="294"/>
      <c r="K18" s="548"/>
      <c r="AF18" s="1636">
        <v>19</v>
      </c>
    </row>
    <row customHeight="1" ht="24">
      <c r="D19" s="1643"/>
      <c r="E19" s="1669" t="s">
        <v>714</v>
      </c>
      <c r="F19" s="1673" t="s">
        <v>782</v>
      </c>
      <c r="G19" s="1659" t="s">
        <v>551</v>
      </c>
      <c r="H19" s="562"/>
      <c r="I19" s="562"/>
      <c r="J19" s="294"/>
      <c r="K19" s="548"/>
      <c r="AF19" s="1636">
        <v>23</v>
      </c>
    </row>
    <row customHeight="1" ht="35.699999999999996">
      <c r="D20" s="1643"/>
      <c r="E20" s="1669" t="s">
        <v>306</v>
      </c>
      <c r="F20" s="1672" t="s">
        <v>783</v>
      </c>
      <c r="G20" s="1659" t="s">
        <v>551</v>
      </c>
      <c r="H20" s="562"/>
      <c r="I20" s="562"/>
      <c r="J20" s="294"/>
      <c r="K20" s="548"/>
      <c r="AF20" s="1636">
        <v>34</v>
      </c>
    </row>
    <row customHeight="1" ht="48.29999999999999">
      <c r="D21" s="1643"/>
      <c r="E21" s="1669" t="s">
        <v>309</v>
      </c>
      <c r="F21" s="1672" t="s">
        <v>784</v>
      </c>
      <c r="G21" s="1659" t="s">
        <v>551</v>
      </c>
      <c r="H21" s="562"/>
      <c r="I21" s="562"/>
      <c r="J21" s="294"/>
      <c r="K21" s="548"/>
      <c r="AF21" s="1636">
        <v>46</v>
      </c>
    </row>
    <row customHeight="1" ht="60">
      <c r="D22" s="1643"/>
      <c r="E22" s="1669" t="s">
        <v>728</v>
      </c>
      <c r="F22" s="1672" t="s">
        <v>785</v>
      </c>
      <c r="G22" s="1659" t="s">
        <v>551</v>
      </c>
      <c r="H22" s="562"/>
      <c r="I22" s="562"/>
      <c r="J22" s="294"/>
      <c r="K22" s="548"/>
      <c r="AF22" s="1636">
        <v>57</v>
      </c>
    </row>
    <row customHeight="1" ht="35.699999999999996">
      <c r="D23" s="1643"/>
      <c r="E23" s="1669" t="s">
        <v>735</v>
      </c>
      <c r="F23" s="1672" t="s">
        <v>786</v>
      </c>
      <c r="G23" s="1659" t="s">
        <v>551</v>
      </c>
      <c r="H23" s="562"/>
      <c r="I23" s="562"/>
      <c r="J23" s="294"/>
      <c r="K23" s="548"/>
      <c r="AF23" s="1636">
        <v>34</v>
      </c>
    </row>
    <row customHeight="1" ht="35.699999999999996">
      <c r="D24" s="1643"/>
      <c r="E24" s="1669" t="s">
        <v>737</v>
      </c>
      <c r="F24" s="1672" t="s">
        <v>787</v>
      </c>
      <c r="G24" s="1659" t="s">
        <v>551</v>
      </c>
      <c r="H24" s="562"/>
      <c r="I24" s="562"/>
      <c r="J24" s="294"/>
      <c r="K24" s="548"/>
      <c r="AF24" s="1636">
        <v>34</v>
      </c>
    </row>
    <row customHeight="1" ht="24">
      <c r="D25" s="1643"/>
      <c r="E25" s="1669" t="s">
        <v>739</v>
      </c>
      <c r="F25" s="1672" t="s">
        <v>788</v>
      </c>
      <c r="G25" s="1659" t="s">
        <v>551</v>
      </c>
      <c r="H25" s="562"/>
      <c r="I25" s="562"/>
      <c r="J25" s="294"/>
      <c r="K25" s="548"/>
      <c r="AF25" s="1636">
        <v>23</v>
      </c>
    </row>
    <row customHeight="1" ht="76.5">
      <c r="D26" s="1643"/>
      <c r="E26" s="1669" t="s">
        <v>741</v>
      </c>
      <c r="F26" s="1672" t="s">
        <v>789</v>
      </c>
      <c r="G26" s="1659" t="s">
        <v>551</v>
      </c>
      <c r="H26" s="562"/>
      <c r="I26" s="562"/>
      <c r="J26" s="294"/>
      <c r="K26" s="548"/>
      <c r="AF26" s="1636">
        <v>73</v>
      </c>
    </row>
    <row s="1371" customFormat="1" customHeight="1" ht="35.699999999999996">
      <c r="A27" s="992"/>
      <c r="C27" s="1641"/>
      <c r="D27" s="1643"/>
      <c r="E27" s="1634" t="s">
        <v>745</v>
      </c>
      <c r="F27" s="1633" t="s">
        <v>790</v>
      </c>
      <c r="G27" s="1660" t="s">
        <v>551</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576</v>
      </c>
      <c r="G29" s="577"/>
      <c r="H29" s="578"/>
      <c r="I29" s="578"/>
      <c r="J29" s="306" t="s">
        <v>744</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791</v>
      </c>
      <c r="G30" s="1659" t="s">
        <v>551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792</v>
      </c>
      <c r="G31" s="1659" t="s">
        <v>551</v>
      </c>
      <c r="H31" s="562"/>
      <c r="I31" s="562"/>
      <c r="J31" s="294" t="s">
        <v>793</v>
      </c>
      <c r="K31" s="548"/>
      <c r="L31" s="1641"/>
      <c r="M31" s="1641"/>
      <c r="R31" s="1641"/>
      <c r="U31" s="549"/>
      <c r="AA31" s="1637"/>
      <c r="AB31" s="1637"/>
      <c r="AC31" s="1637"/>
      <c r="AD31" s="1637"/>
      <c r="AE31" s="1637"/>
      <c r="AF31" s="1165">
        <v>34</v>
      </c>
    </row>
    <row s="1371" customFormat="1" customHeight="1" ht="24">
      <c r="A32" s="992"/>
      <c r="C32" s="1641"/>
      <c r="D32" s="1643"/>
      <c r="E32" s="1669" t="s">
        <v>753</v>
      </c>
      <c r="F32" s="695" t="s">
        <v>757</v>
      </c>
      <c r="G32" s="1659" t="s">
        <v>551</v>
      </c>
      <c r="H32" s="562"/>
      <c r="I32" s="562"/>
      <c r="J32" s="294" t="s">
        <v>794</v>
      </c>
      <c r="K32" s="548"/>
      <c r="L32" s="1641"/>
      <c r="M32" s="1641"/>
      <c r="R32" s="1641"/>
      <c r="U32" s="549"/>
      <c r="AA32" s="1637"/>
      <c r="AB32" s="1637"/>
      <c r="AC32" s="1637"/>
      <c r="AD32" s="1637"/>
      <c r="AE32" s="1637"/>
      <c r="AF32" s="1165">
        <v>23</v>
      </c>
    </row>
    <row s="1371" customFormat="1" customHeight="1" ht="24">
      <c r="A33" s="992"/>
      <c r="C33" s="1641"/>
      <c r="D33" s="1643"/>
      <c r="E33" s="1669" t="s">
        <v>795</v>
      </c>
      <c r="F33" s="695" t="s">
        <v>796</v>
      </c>
      <c r="G33" s="1659" t="s">
        <v>551</v>
      </c>
      <c r="H33" s="562"/>
      <c r="I33" s="562"/>
      <c r="J33" s="294" t="s">
        <v>797</v>
      </c>
      <c r="K33" s="548"/>
      <c r="L33" s="1641"/>
      <c r="M33" s="1641"/>
      <c r="R33" s="1641"/>
      <c r="U33" s="549"/>
      <c r="AA33" s="1637"/>
      <c r="AB33" s="1637"/>
      <c r="AC33" s="1637"/>
      <c r="AD33" s="1637"/>
      <c r="AE33" s="1637"/>
      <c r="AF33" s="1165">
        <v>23</v>
      </c>
    </row>
    <row s="1371" customFormat="1" customHeight="1" ht="24">
      <c r="A34" s="992"/>
      <c r="C34" s="1641"/>
      <c r="D34" s="1643"/>
      <c r="E34" s="1669" t="s">
        <v>798</v>
      </c>
      <c r="F34" s="695" t="s">
        <v>763</v>
      </c>
      <c r="G34" s="1659" t="s">
        <v>551</v>
      </c>
      <c r="H34" s="562"/>
      <c r="I34" s="562"/>
      <c r="J34" s="294" t="s">
        <v>799</v>
      </c>
      <c r="K34" s="548"/>
      <c r="L34" s="1641"/>
      <c r="M34" s="1641"/>
      <c r="R34" s="1641"/>
      <c r="U34" s="549"/>
      <c r="AA34" s="1637"/>
      <c r="AB34" s="1637"/>
      <c r="AC34" s="1637"/>
      <c r="AD34" s="1637"/>
      <c r="AE34" s="1637"/>
      <c r="AF34" s="1165">
        <v>23</v>
      </c>
    </row>
    <row s="1371" customFormat="1" customHeight="1" ht="35.699999999999996">
      <c r="A35" s="992"/>
      <c r="C35" s="1641" t="s">
        <v>587</v>
      </c>
      <c r="D35" s="1643"/>
      <c r="E35" s="1669" t="s">
        <v>111</v>
      </c>
      <c r="F35" s="1666" t="s">
        <v>628</v>
      </c>
      <c r="G35" s="1662" t="s">
        <v>305</v>
      </c>
      <c r="H35" s="406"/>
      <c r="I35" s="406"/>
      <c r="J35" s="294" t="s">
        <v>800</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801</v>
      </c>
      <c r="G36" s="1659" t="s">
        <v>768</v>
      </c>
      <c r="H36" s="550"/>
      <c r="I36" s="550"/>
      <c r="J36" s="294" t="s">
        <v>769</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802</v>
      </c>
      <c r="G37" s="1659" t="s">
        <v>771</v>
      </c>
      <c r="H37" s="550"/>
      <c r="I37" s="550"/>
      <c r="J37" s="294" t="s">
        <v>772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803</v>
      </c>
      <c r="F39" s="2290" t="s">
        <v>804</v>
      </c>
      <c r="G39" s="2290"/>
      <c r="H39" s="374"/>
      <c r="I39" s="374"/>
      <c r="J39" s="374"/>
      <c r="AF39" s="1636">
        <v>26</v>
      </c>
    </row>
    <row s="1646" customFormat="1" customHeight="1" ht="39.75">
      <c r="A40" s="992"/>
      <c r="B40" s="1641"/>
      <c r="C40" s="1641"/>
      <c r="D40" s="356"/>
      <c r="F40" s="2290" t="s">
        <v>805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71CFD-8248-D169-099E-C1DE7B4D487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АО "ДГК" СП "Биробиджанская ТЭЦ"</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9"/>
      <c r="K7" s="2180"/>
      <c r="L7" s="514"/>
      <c r="X7" s="510">
        <v>11</v>
      </c>
    </row>
    <row customHeight="1" ht="11.549999999999999">
      <c r="A8" s="709"/>
      <c r="D8" s="716"/>
      <c r="E8" s="2372" t="s">
        <v>563</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564</v>
      </c>
      <c r="F9" s="2373"/>
      <c r="G9" s="2398" t="str">
        <f>IF(G6="","",INDEX(DIFFERENTIATION_UNMERGE_SYSTEM,MATCH(G6,DIFFERENTIATION_ID_DIFF,0)))</f>
        <v/>
      </c>
      <c r="H9" s="2399"/>
      <c r="I9" s="2398" t="str">
        <f>IF(I6="","",INDEX(DIFFERENTIATION_UNMERGE_SYSTEM,MATCH(I6,DIFFERENTIATION_ID_DIFF,0)))</f>
        <v>Биробиджанская ТЭЦ</v>
      </c>
      <c r="J9" s="2399"/>
      <c r="K9" s="2204"/>
      <c r="L9" s="514"/>
      <c r="X9" s="510">
        <v>11</v>
      </c>
    </row>
    <row s="1640" customFormat="1" customHeight="1" ht="11.549999999999999">
      <c r="A10" s="1026"/>
      <c r="B10" s="516"/>
      <c r="D10" s="2106" t="s">
        <v>299</v>
      </c>
      <c r="E10" s="2107"/>
      <c r="F10" s="2107"/>
      <c r="G10" s="2107"/>
      <c r="H10" s="2107"/>
      <c r="I10" s="2107"/>
      <c r="J10" s="2108"/>
      <c r="K10" s="2204"/>
      <c r="L10" s="514"/>
      <c r="X10" s="763">
        <v>11</v>
      </c>
    </row>
    <row s="1640" customFormat="1" customHeight="1" ht="24">
      <c r="A11" s="2390"/>
      <c r="B11" s="2390"/>
      <c r="C11" s="662"/>
      <c r="D11" s="708" t="s">
        <v>88</v>
      </c>
      <c r="E11" s="710" t="s">
        <v>806</v>
      </c>
      <c r="F11" s="710" t="s">
        <v>565</v>
      </c>
      <c r="G11" s="470" t="s">
        <v>302</v>
      </c>
      <c r="H11" s="470" t="s">
        <v>389</v>
      </c>
      <c r="I11" s="812" t="s">
        <v>302</v>
      </c>
      <c r="J11" s="813" t="s">
        <v>389</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807</v>
      </c>
      <c r="D13" s="958" t="s">
        <v>109</v>
      </c>
      <c r="E13" s="284" t="s">
        <v>808</v>
      </c>
      <c r="F13" s="665" t="s">
        <v>809</v>
      </c>
      <c r="G13" s="562"/>
      <c r="H13" s="666"/>
      <c r="I13" s="562"/>
      <c r="J13" s="666"/>
      <c r="K13" s="294" t="s">
        <v>810</v>
      </c>
      <c r="L13" s="725"/>
      <c r="X13" s="510">
        <v>0</v>
      </c>
    </row>
    <row customHeight="1" ht="22.5">
      <c r="A14" s="2397"/>
      <c r="D14" s="544" t="s">
        <v>110</v>
      </c>
      <c r="E14" s="284" t="s">
        <v>811</v>
      </c>
      <c r="F14" s="665" t="s">
        <v>812</v>
      </c>
      <c r="G14" s="562"/>
      <c r="H14" s="667"/>
      <c r="I14" s="562"/>
      <c r="J14" s="667"/>
      <c r="K14" s="294" t="s">
        <v>813</v>
      </c>
      <c r="L14" s="725"/>
      <c r="X14" s="510">
        <v>0</v>
      </c>
    </row>
    <row s="1640" customFormat="1" customHeight="1" ht="78.75">
      <c r="A15" s="2397"/>
      <c r="B15" s="516"/>
      <c r="D15" s="958" t="s">
        <v>90</v>
      </c>
      <c r="E15" s="712" t="s">
        <v>814</v>
      </c>
      <c r="F15" s="955" t="s">
        <v>305</v>
      </c>
      <c r="G15" s="955" t="s">
        <v>305</v>
      </c>
      <c r="H15" s="111"/>
      <c r="I15" s="955" t="s">
        <v>305</v>
      </c>
      <c r="J15" s="111"/>
      <c r="K15" s="294" t="s">
        <v>815</v>
      </c>
      <c r="L15" s="725"/>
      <c r="X15" s="763">
        <v>0</v>
      </c>
    </row>
    <row s="1640" customFormat="1" customHeight="1" ht="22.5">
      <c r="A16" s="2397"/>
      <c r="B16" s="516"/>
      <c r="D16" s="958" t="s">
        <v>323</v>
      </c>
      <c r="E16" s="959" t="s">
        <v>816</v>
      </c>
      <c r="F16" s="955" t="s">
        <v>817</v>
      </c>
      <c r="G16" s="822"/>
      <c r="H16" s="111"/>
      <c r="I16" s="822"/>
      <c r="J16" s="111"/>
      <c r="K16" s="294"/>
      <c r="L16" s="725"/>
      <c r="X16" s="763">
        <v>0</v>
      </c>
    </row>
    <row s="1640" customFormat="1" customHeight="1" ht="22.5">
      <c r="A17" s="2397"/>
      <c r="B17" s="516"/>
      <c r="D17" s="958" t="s">
        <v>331</v>
      </c>
      <c r="E17" s="959" t="s">
        <v>818</v>
      </c>
      <c r="F17" s="955" t="s">
        <v>819</v>
      </c>
      <c r="G17" s="822"/>
      <c r="H17" s="111"/>
      <c r="I17" s="822"/>
      <c r="J17" s="111"/>
      <c r="K17" s="294"/>
      <c r="L17" s="725"/>
      <c r="X17" s="763">
        <v>0</v>
      </c>
    </row>
    <row s="1640" customFormat="1" customHeight="1" ht="33.75">
      <c r="A18" s="2397"/>
      <c r="B18" s="516"/>
      <c r="D18" s="958" t="s">
        <v>333</v>
      </c>
      <c r="E18" s="959" t="s">
        <v>820</v>
      </c>
      <c r="F18" s="955" t="s">
        <v>570</v>
      </c>
      <c r="G18" s="685"/>
      <c r="H18" s="111"/>
      <c r="I18" s="685"/>
      <c r="J18" s="111"/>
      <c r="K18" s="294"/>
      <c r="L18" s="725"/>
      <c r="X18" s="763">
        <v>0</v>
      </c>
    </row>
    <row customHeight="1" ht="101.25">
      <c r="A19" s="2397"/>
      <c r="D19" s="958" t="s">
        <v>91</v>
      </c>
      <c r="E19" s="284" t="s">
        <v>821</v>
      </c>
      <c r="F19" s="665" t="s">
        <v>545</v>
      </c>
      <c r="G19" s="668"/>
      <c r="H19" s="667"/>
      <c r="I19" s="960"/>
      <c r="J19" s="667"/>
      <c r="K19" s="294" t="s">
        <v>822</v>
      </c>
      <c r="L19" s="725"/>
      <c r="X19" s="510">
        <v>0</v>
      </c>
    </row>
    <row s="1640" customFormat="1" customHeight="1" ht="18.75">
      <c r="A20" s="2397"/>
      <c r="C20" s="961"/>
      <c r="D20" s="958" t="s">
        <v>753</v>
      </c>
      <c r="E20" s="959" t="s">
        <v>823</v>
      </c>
      <c r="F20" s="955" t="s">
        <v>305</v>
      </c>
      <c r="G20" s="955" t="s">
        <v>305</v>
      </c>
      <c r="H20" s="954" t="s">
        <v>305</v>
      </c>
      <c r="I20" s="955" t="s">
        <v>305</v>
      </c>
      <c r="J20" s="954" t="s">
        <v>305</v>
      </c>
      <c r="K20" s="953"/>
      <c r="L20" s="725"/>
      <c r="W20" s="680"/>
      <c r="X20" s="763">
        <v>0</v>
      </c>
    </row>
    <row s="1640" customFormat="1" customHeight="1" ht="33.75">
      <c r="A21" s="2397"/>
      <c r="C21" s="961"/>
      <c r="D21" s="958" t="s">
        <v>756</v>
      </c>
      <c r="E21" s="581" t="s">
        <v>824</v>
      </c>
      <c r="F21" s="955" t="s">
        <v>825</v>
      </c>
      <c r="G21" s="685"/>
      <c r="H21" s="111"/>
      <c r="I21" s="685"/>
      <c r="J21" s="111"/>
      <c r="K21" s="953"/>
      <c r="L21" s="725"/>
      <c r="W21" s="680"/>
      <c r="X21" s="763">
        <v>0</v>
      </c>
    </row>
    <row s="1640" customFormat="1" customHeight="1" ht="33.75">
      <c r="A22" s="2397"/>
      <c r="C22" s="961"/>
      <c r="D22" s="958" t="s">
        <v>759</v>
      </c>
      <c r="E22" s="581" t="s">
        <v>826</v>
      </c>
      <c r="F22" s="955" t="s">
        <v>827</v>
      </c>
      <c r="G22" s="685"/>
      <c r="H22" s="111"/>
      <c r="I22" s="685"/>
      <c r="J22" s="111"/>
      <c r="K22" s="953"/>
      <c r="L22" s="725"/>
      <c r="W22" s="680"/>
      <c r="X22" s="763">
        <v>0</v>
      </c>
    </row>
    <row s="1640" customFormat="1" customHeight="1" ht="22.5">
      <c r="A23" s="2397"/>
      <c r="C23" s="961"/>
      <c r="D23" s="958" t="s">
        <v>795</v>
      </c>
      <c r="E23" s="959" t="s">
        <v>828</v>
      </c>
      <c r="F23" s="955" t="s">
        <v>305</v>
      </c>
      <c r="G23" s="955" t="s">
        <v>305</v>
      </c>
      <c r="H23" s="954" t="s">
        <v>305</v>
      </c>
      <c r="I23" s="955" t="s">
        <v>305</v>
      </c>
      <c r="J23" s="954" t="s">
        <v>305</v>
      </c>
      <c r="K23" s="953"/>
      <c r="L23" s="725"/>
      <c r="W23" s="680"/>
      <c r="X23" s="763">
        <v>0</v>
      </c>
    </row>
    <row s="1640" customFormat="1" customHeight="1" ht="22.5">
      <c r="A24" s="2397"/>
      <c r="C24" s="961"/>
      <c r="D24" s="958" t="s">
        <v>829</v>
      </c>
      <c r="E24" s="581" t="s">
        <v>830</v>
      </c>
      <c r="F24" s="955" t="s">
        <v>831</v>
      </c>
      <c r="G24" s="685"/>
      <c r="H24" s="691"/>
      <c r="I24" s="685"/>
      <c r="J24" s="691"/>
      <c r="K24" s="953"/>
      <c r="L24" s="725"/>
      <c r="W24" s="680"/>
      <c r="X24" s="763">
        <v>0</v>
      </c>
    </row>
    <row s="1640" customFormat="1" customHeight="1" ht="22.5">
      <c r="A25" s="2397"/>
      <c r="C25" s="961"/>
      <c r="D25" s="958" t="s">
        <v>832</v>
      </c>
      <c r="E25" s="581" t="s">
        <v>833</v>
      </c>
      <c r="F25" s="955" t="s">
        <v>305</v>
      </c>
      <c r="G25" s="955" t="s">
        <v>305</v>
      </c>
      <c r="H25" s="954" t="s">
        <v>305</v>
      </c>
      <c r="I25" s="955" t="s">
        <v>305</v>
      </c>
      <c r="J25" s="954" t="s">
        <v>305</v>
      </c>
      <c r="K25" s="953"/>
      <c r="L25" s="725"/>
      <c r="W25" s="680"/>
      <c r="X25" s="763">
        <v>0</v>
      </c>
    </row>
    <row s="1640" customFormat="1" customHeight="1" ht="18.75">
      <c r="A26" s="2397"/>
      <c r="C26" s="961"/>
      <c r="D26" s="958" t="s">
        <v>834</v>
      </c>
      <c r="E26" s="558" t="s">
        <v>835</v>
      </c>
      <c r="F26" s="955" t="s">
        <v>836</v>
      </c>
      <c r="G26" s="685"/>
      <c r="H26" s="691"/>
      <c r="I26" s="685"/>
      <c r="J26" s="691"/>
      <c r="K26" s="953"/>
      <c r="L26" s="725"/>
      <c r="W26" s="680"/>
      <c r="X26" s="763">
        <v>0</v>
      </c>
    </row>
    <row s="1640" customFormat="1" customHeight="1" ht="18.75">
      <c r="A27" s="2397"/>
      <c r="C27" s="961"/>
      <c r="D27" s="958" t="s">
        <v>837</v>
      </c>
      <c r="E27" s="558" t="s">
        <v>838</v>
      </c>
      <c r="F27" s="955" t="s">
        <v>839</v>
      </c>
      <c r="G27" s="685"/>
      <c r="H27" s="691"/>
      <c r="I27" s="685"/>
      <c r="J27" s="691"/>
      <c r="K27" s="953"/>
      <c r="L27" s="725"/>
      <c r="W27" s="680"/>
      <c r="X27" s="763">
        <v>0</v>
      </c>
    </row>
    <row s="1640" customFormat="1" customHeight="1" ht="18.75">
      <c r="A28" s="2397"/>
      <c r="C28" s="961"/>
      <c r="D28" s="958" t="s">
        <v>840</v>
      </c>
      <c r="E28" s="581" t="s">
        <v>841</v>
      </c>
      <c r="F28" s="955" t="s">
        <v>305</v>
      </c>
      <c r="G28" s="955" t="s">
        <v>305</v>
      </c>
      <c r="H28" s="954" t="s">
        <v>305</v>
      </c>
      <c r="I28" s="955" t="s">
        <v>305</v>
      </c>
      <c r="J28" s="954" t="s">
        <v>305</v>
      </c>
      <c r="K28" s="953"/>
      <c r="L28" s="725"/>
      <c r="W28" s="680"/>
      <c r="X28" s="763">
        <v>0</v>
      </c>
    </row>
    <row s="1640" customFormat="1" customHeight="1" ht="18.75">
      <c r="A29" s="2397"/>
      <c r="C29" s="961"/>
      <c r="D29" s="958" t="s">
        <v>842</v>
      </c>
      <c r="E29" s="558" t="s">
        <v>835</v>
      </c>
      <c r="F29" s="955" t="s">
        <v>843</v>
      </c>
      <c r="G29" s="685"/>
      <c r="H29" s="691"/>
      <c r="I29" s="685"/>
      <c r="J29" s="691"/>
      <c r="K29" s="953"/>
      <c r="L29" s="725"/>
      <c r="W29" s="680"/>
      <c r="X29" s="763">
        <v>0</v>
      </c>
    </row>
    <row s="1640" customFormat="1" customHeight="1" ht="18.75">
      <c r="A30" s="2397"/>
      <c r="C30" s="961"/>
      <c r="D30" s="958" t="s">
        <v>844</v>
      </c>
      <c r="E30" s="558" t="s">
        <v>845</v>
      </c>
      <c r="F30" s="955" t="s">
        <v>846</v>
      </c>
      <c r="G30" s="685"/>
      <c r="H30" s="691"/>
      <c r="I30" s="685"/>
      <c r="J30" s="691"/>
      <c r="K30" s="953"/>
      <c r="L30" s="725"/>
      <c r="W30" s="680"/>
      <c r="X30" s="763">
        <v>0</v>
      </c>
    </row>
    <row customHeight="1" ht="126.75">
      <c r="A31" s="2397"/>
      <c r="D31" s="958" t="s">
        <v>111</v>
      </c>
      <c r="E31" s="284" t="s">
        <v>847</v>
      </c>
      <c r="F31" s="665" t="s">
        <v>557</v>
      </c>
      <c r="G31" s="562"/>
      <c r="H31" s="667"/>
      <c r="I31" s="562"/>
      <c r="J31" s="667"/>
      <c r="K31" s="294" t="s">
        <v>848</v>
      </c>
      <c r="L31" s="725"/>
      <c r="X31" s="510">
        <v>0</v>
      </c>
    </row>
    <row customHeight="1" ht="56.25">
      <c r="A32" s="2397"/>
      <c r="D32" s="958" t="s">
        <v>92</v>
      </c>
      <c r="E32" s="284" t="s">
        <v>849</v>
      </c>
      <c r="F32" s="544" t="s">
        <v>819</v>
      </c>
      <c r="G32" s="562"/>
      <c r="H32" s="667"/>
      <c r="I32" s="562"/>
      <c r="J32" s="667"/>
      <c r="K32" s="294" t="s">
        <v>850</v>
      </c>
      <c r="L32" s="725"/>
      <c r="X32" s="510">
        <v>0</v>
      </c>
    </row>
    <row customHeight="1" ht="11.25">
      <c r="A33" s="2397"/>
      <c r="E33" s="669"/>
      <c r="F33" s="186"/>
      <c r="G33" s="186"/>
      <c r="H33" s="186"/>
      <c r="I33" s="186"/>
      <c r="J33" s="186"/>
      <c r="K33" s="186"/>
      <c r="X33" s="510">
        <v>0</v>
      </c>
    </row>
    <row customHeight="1" ht="12.75">
      <c r="A34" s="2397"/>
      <c r="D34" s="70">
        <v>1</v>
      </c>
      <c r="E34" s="340" t="s">
        <v>851</v>
      </c>
      <c r="X34" s="510">
        <v>0</v>
      </c>
    </row>
    <row customHeight="1" ht="11.25">
      <c r="A35" s="2397"/>
      <c r="D35" s="374"/>
      <c r="E35" s="340" t="s">
        <v>852</v>
      </c>
      <c r="X35" s="510">
        <v>0</v>
      </c>
    </row>
    <row s="1640" customFormat="1" customHeight="1" ht="11.549999999999999">
      <c r="A36" s="1038"/>
      <c r="B36" s="523"/>
      <c r="D36" s="1039"/>
      <c r="E36" s="1040"/>
      <c r="X36" s="514">
        <v>11</v>
      </c>
    </row>
    <row s="1640" customFormat="1" customHeight="1" ht="22.5" hidden="1">
      <c r="A37" s="2397" t="s">
        <v>853</v>
      </c>
      <c r="B37" s="516"/>
      <c r="D37" s="958">
        <v>1</v>
      </c>
      <c r="E37" s="712" t="s">
        <v>854</v>
      </c>
      <c r="F37" s="665" t="s">
        <v>809</v>
      </c>
      <c r="G37" s="562"/>
      <c r="H37" s="524"/>
      <c r="I37" s="562"/>
      <c r="J37" s="524"/>
      <c r="K37" s="294" t="s">
        <v>855</v>
      </c>
      <c r="X37" s="763">
        <v>0</v>
      </c>
    </row>
    <row s="1640" customFormat="1" customHeight="1" ht="22.5" hidden="1">
      <c r="A38" s="2397"/>
      <c r="B38" s="516"/>
      <c r="D38" s="674" t="s">
        <v>110</v>
      </c>
      <c r="E38" s="1037" t="s">
        <v>856</v>
      </c>
      <c r="F38" s="1041" t="s">
        <v>545</v>
      </c>
      <c r="G38" s="1041" t="s">
        <v>545</v>
      </c>
      <c r="H38" s="1035"/>
      <c r="I38" s="1041" t="s">
        <v>545</v>
      </c>
      <c r="J38" s="1035"/>
      <c r="K38" s="1036"/>
      <c r="X38" s="763">
        <v>0</v>
      </c>
    </row>
    <row s="1640" customFormat="1" customHeight="1" ht="33.75" hidden="1">
      <c r="A39" s="2397"/>
      <c r="B39" s="516"/>
      <c r="D39" s="670" t="s">
        <v>711</v>
      </c>
      <c r="E39" s="728" t="s">
        <v>857</v>
      </c>
      <c r="F39" s="665" t="s">
        <v>858</v>
      </c>
      <c r="G39" s="673"/>
      <c r="H39" s="1028"/>
      <c r="I39" s="673"/>
      <c r="J39" s="1028"/>
      <c r="K39" s="294" t="s">
        <v>859</v>
      </c>
      <c r="X39" s="763">
        <v>0</v>
      </c>
    </row>
    <row s="1640" customFormat="1" customHeight="1" ht="33.75" hidden="1">
      <c r="A40" s="2397"/>
      <c r="B40" s="516"/>
      <c r="D40" s="670" t="s">
        <v>714</v>
      </c>
      <c r="E40" s="728" t="s">
        <v>860</v>
      </c>
      <c r="F40" s="1032" t="s">
        <v>861</v>
      </c>
      <c r="G40" s="746"/>
      <c r="H40" s="1028"/>
      <c r="I40" s="746"/>
      <c r="J40" s="1028"/>
      <c r="K40" s="294" t="s">
        <v>862</v>
      </c>
      <c r="X40" s="763">
        <v>0</v>
      </c>
    </row>
    <row s="1640" customFormat="1" customHeight="1" ht="22.5" hidden="1">
      <c r="A41" s="2397"/>
      <c r="B41" s="516"/>
      <c r="D41" s="670" t="s">
        <v>90</v>
      </c>
      <c r="E41" s="727" t="s">
        <v>863</v>
      </c>
      <c r="F41" s="665" t="s">
        <v>545</v>
      </c>
      <c r="G41" s="665" t="s">
        <v>545</v>
      </c>
      <c r="H41" s="1029"/>
      <c r="I41" s="665" t="s">
        <v>545</v>
      </c>
      <c r="J41" s="1029"/>
      <c r="K41" s="307"/>
      <c r="X41" s="763">
        <v>0</v>
      </c>
    </row>
    <row s="1640" customFormat="1" customHeight="1" ht="45" hidden="1">
      <c r="A42" s="2397"/>
      <c r="B42" s="516"/>
      <c r="D42" s="670" t="s">
        <v>323</v>
      </c>
      <c r="E42" s="728" t="s">
        <v>864</v>
      </c>
      <c r="F42" s="665" t="s">
        <v>557</v>
      </c>
      <c r="G42" s="562"/>
      <c r="H42" s="1029"/>
      <c r="I42" s="562"/>
      <c r="J42" s="1029"/>
      <c r="K42" s="307" t="s">
        <v>865</v>
      </c>
      <c r="X42" s="763">
        <v>0</v>
      </c>
    </row>
    <row s="1640" customFormat="1" customHeight="1" ht="45" hidden="1">
      <c r="A43" s="2397"/>
      <c r="B43" s="516"/>
      <c r="D43" s="670" t="s">
        <v>331</v>
      </c>
      <c r="E43" s="672" t="s">
        <v>866</v>
      </c>
      <c r="F43" s="1033" t="s">
        <v>557</v>
      </c>
      <c r="G43" s="747"/>
      <c r="H43" s="1028"/>
      <c r="I43" s="747"/>
      <c r="J43" s="1028"/>
      <c r="K43" s="307" t="s">
        <v>867</v>
      </c>
      <c r="X43" s="763">
        <v>0</v>
      </c>
    </row>
    <row s="1640" customFormat="1" customHeight="1" ht="11.25" hidden="1">
      <c r="A44" s="2397"/>
      <c r="B44" s="516"/>
      <c r="D44" s="670" t="s">
        <v>91</v>
      </c>
      <c r="E44" s="671" t="s">
        <v>868</v>
      </c>
      <c r="F44" s="665" t="s">
        <v>858</v>
      </c>
      <c r="G44" s="673"/>
      <c r="H44" s="1028"/>
      <c r="I44" s="673"/>
      <c r="J44" s="1028"/>
      <c r="K44" s="294"/>
      <c r="X44" s="763">
        <v>0</v>
      </c>
    </row>
    <row s="1640" customFormat="1" customHeight="1" ht="11.25" hidden="1">
      <c r="A45" s="2397"/>
      <c r="B45" s="516"/>
      <c r="D45" s="670" t="s">
        <v>753</v>
      </c>
      <c r="E45" s="672" t="s">
        <v>869</v>
      </c>
      <c r="F45" s="665" t="s">
        <v>858</v>
      </c>
      <c r="G45" s="673"/>
      <c r="H45" s="1028"/>
      <c r="I45" s="673"/>
      <c r="J45" s="1028"/>
      <c r="K45" s="294"/>
      <c r="X45" s="763">
        <v>0</v>
      </c>
    </row>
    <row s="1640" customFormat="1" customHeight="1" ht="11.25" hidden="1">
      <c r="A46" s="2397"/>
      <c r="B46" s="516"/>
      <c r="D46" s="670" t="s">
        <v>795</v>
      </c>
      <c r="E46" s="672" t="s">
        <v>870</v>
      </c>
      <c r="F46" s="665" t="s">
        <v>858</v>
      </c>
      <c r="G46" s="673"/>
      <c r="H46" s="1028"/>
      <c r="I46" s="673"/>
      <c r="J46" s="1028"/>
      <c r="K46" s="294"/>
      <c r="X46" s="763">
        <v>0</v>
      </c>
    </row>
    <row s="1640" customFormat="1" customHeight="1" ht="11.25" hidden="1">
      <c r="A47" s="2397"/>
      <c r="B47" s="516"/>
      <c r="D47" s="670" t="s">
        <v>798</v>
      </c>
      <c r="E47" s="672" t="s">
        <v>871</v>
      </c>
      <c r="F47" s="665" t="s">
        <v>858</v>
      </c>
      <c r="G47" s="673"/>
      <c r="H47" s="1028"/>
      <c r="I47" s="673"/>
      <c r="J47" s="1028"/>
      <c r="K47" s="294"/>
      <c r="X47" s="763">
        <v>0</v>
      </c>
    </row>
    <row s="1640" customFormat="1" customHeight="1" ht="11.25" hidden="1">
      <c r="A48" s="2397"/>
      <c r="B48" s="516"/>
      <c r="D48" s="670" t="s">
        <v>872</v>
      </c>
      <c r="E48" s="676" t="s">
        <v>873</v>
      </c>
      <c r="F48" s="665" t="s">
        <v>858</v>
      </c>
      <c r="G48" s="673"/>
      <c r="H48" s="1028"/>
      <c r="I48" s="673"/>
      <c r="J48" s="1028"/>
      <c r="K48" s="294"/>
      <c r="X48" s="763">
        <v>0</v>
      </c>
    </row>
    <row s="1640" customFormat="1" customHeight="1" ht="11.25" hidden="1">
      <c r="A49" s="2397"/>
      <c r="B49" s="516"/>
      <c r="D49" s="670" t="s">
        <v>874</v>
      </c>
      <c r="E49" s="676" t="s">
        <v>875</v>
      </c>
      <c r="F49" s="665" t="s">
        <v>858</v>
      </c>
      <c r="G49" s="673"/>
      <c r="H49" s="1028"/>
      <c r="I49" s="673"/>
      <c r="J49" s="1028"/>
      <c r="K49" s="294"/>
      <c r="X49" s="763">
        <v>0</v>
      </c>
    </row>
    <row s="1640" customFormat="1" customHeight="1" ht="11.25" hidden="1">
      <c r="A50" s="2397"/>
      <c r="B50" s="516"/>
      <c r="D50" s="670" t="s">
        <v>876</v>
      </c>
      <c r="E50" s="672" t="s">
        <v>877</v>
      </c>
      <c r="F50" s="665" t="s">
        <v>858</v>
      </c>
      <c r="G50" s="673"/>
      <c r="H50" s="1028"/>
      <c r="I50" s="673"/>
      <c r="J50" s="1028"/>
      <c r="K50" s="294"/>
      <c r="X50" s="763">
        <v>0</v>
      </c>
    </row>
    <row s="1640" customFormat="1" customHeight="1" ht="11.25" hidden="1">
      <c r="A51" s="2397"/>
      <c r="B51" s="516"/>
      <c r="D51" s="670" t="s">
        <v>878</v>
      </c>
      <c r="E51" s="672" t="s">
        <v>879</v>
      </c>
      <c r="F51" s="665" t="s">
        <v>858</v>
      </c>
      <c r="G51" s="673"/>
      <c r="H51" s="1028"/>
      <c r="I51" s="673"/>
      <c r="J51" s="1028"/>
      <c r="K51" s="294"/>
      <c r="X51" s="763">
        <v>0</v>
      </c>
    </row>
    <row s="1640" customFormat="1" customHeight="1" ht="45" hidden="1">
      <c r="A52" s="2397"/>
      <c r="B52" s="516"/>
      <c r="D52" s="670" t="s">
        <v>111</v>
      </c>
      <c r="E52" s="671" t="s">
        <v>880</v>
      </c>
      <c r="F52" s="665" t="s">
        <v>858</v>
      </c>
      <c r="G52" s="673"/>
      <c r="H52" s="1028"/>
      <c r="I52" s="673"/>
      <c r="J52" s="1028"/>
      <c r="K52" s="294"/>
      <c r="X52" s="763">
        <v>0</v>
      </c>
    </row>
    <row s="1640" customFormat="1" customHeight="1" ht="11.25" hidden="1">
      <c r="A53" s="2397"/>
      <c r="B53" s="516"/>
      <c r="D53" s="670" t="s">
        <v>312</v>
      </c>
      <c r="E53" s="672" t="s">
        <v>869</v>
      </c>
      <c r="F53" s="665" t="s">
        <v>858</v>
      </c>
      <c r="G53" s="673"/>
      <c r="H53" s="1028"/>
      <c r="I53" s="673"/>
      <c r="J53" s="1028"/>
      <c r="K53" s="294"/>
      <c r="X53" s="763">
        <v>0</v>
      </c>
    </row>
    <row s="1640" customFormat="1" customHeight="1" ht="11.25" hidden="1">
      <c r="A54" s="2397"/>
      <c r="B54" s="516"/>
      <c r="D54" s="670" t="s">
        <v>881</v>
      </c>
      <c r="E54" s="672" t="s">
        <v>870</v>
      </c>
      <c r="F54" s="665" t="s">
        <v>858</v>
      </c>
      <c r="G54" s="673"/>
      <c r="H54" s="1028"/>
      <c r="I54" s="673"/>
      <c r="J54" s="1028"/>
      <c r="K54" s="294"/>
      <c r="X54" s="763">
        <v>0</v>
      </c>
    </row>
    <row s="1640" customFormat="1" customHeight="1" ht="11.25" hidden="1">
      <c r="A55" s="2397"/>
      <c r="B55" s="516"/>
      <c r="D55" s="670" t="s">
        <v>882</v>
      </c>
      <c r="E55" s="672" t="s">
        <v>871</v>
      </c>
      <c r="F55" s="665" t="s">
        <v>858</v>
      </c>
      <c r="G55" s="673"/>
      <c r="H55" s="1028"/>
      <c r="I55" s="673"/>
      <c r="J55" s="1028"/>
      <c r="K55" s="294"/>
      <c r="X55" s="763">
        <v>0</v>
      </c>
    </row>
    <row s="1640" customFormat="1" customHeight="1" ht="11.25" hidden="1">
      <c r="A56" s="2397"/>
      <c r="B56" s="516"/>
      <c r="D56" s="670" t="s">
        <v>883</v>
      </c>
      <c r="E56" s="676" t="s">
        <v>873</v>
      </c>
      <c r="F56" s="665" t="s">
        <v>858</v>
      </c>
      <c r="G56" s="673"/>
      <c r="H56" s="1028"/>
      <c r="I56" s="673"/>
      <c r="J56" s="1028"/>
      <c r="K56" s="294"/>
      <c r="X56" s="763">
        <v>0</v>
      </c>
    </row>
    <row s="1640" customFormat="1" customHeight="1" ht="11.25" hidden="1">
      <c r="A57" s="2397"/>
      <c r="B57" s="516"/>
      <c r="D57" s="670" t="s">
        <v>884</v>
      </c>
      <c r="E57" s="676" t="s">
        <v>875</v>
      </c>
      <c r="F57" s="665" t="s">
        <v>858</v>
      </c>
      <c r="G57" s="673"/>
      <c r="H57" s="1028"/>
      <c r="I57" s="673"/>
      <c r="J57" s="1028"/>
      <c r="K57" s="294"/>
      <c r="X57" s="763">
        <v>0</v>
      </c>
    </row>
    <row s="1640" customFormat="1" customHeight="1" ht="11.25" hidden="1">
      <c r="A58" s="2397"/>
      <c r="B58" s="516"/>
      <c r="D58" s="670" t="s">
        <v>885</v>
      </c>
      <c r="E58" s="672" t="s">
        <v>877</v>
      </c>
      <c r="F58" s="665" t="s">
        <v>858</v>
      </c>
      <c r="G58" s="673"/>
      <c r="H58" s="1028"/>
      <c r="I58" s="673"/>
      <c r="J58" s="1028"/>
      <c r="K58" s="294"/>
      <c r="X58" s="763">
        <v>0</v>
      </c>
    </row>
    <row s="1640" customFormat="1" customHeight="1" ht="11.25" hidden="1">
      <c r="A59" s="2397"/>
      <c r="B59" s="516"/>
      <c r="D59" s="670" t="s">
        <v>886</v>
      </c>
      <c r="E59" s="672" t="s">
        <v>879</v>
      </c>
      <c r="F59" s="665" t="s">
        <v>858</v>
      </c>
      <c r="G59" s="673"/>
      <c r="H59" s="1028"/>
      <c r="I59" s="673"/>
      <c r="J59" s="1028"/>
      <c r="K59" s="294"/>
      <c r="X59" s="763">
        <v>0</v>
      </c>
    </row>
    <row s="1640" customFormat="1" customHeight="1" ht="33.75" hidden="1">
      <c r="A60" s="2397"/>
      <c r="B60" s="516"/>
      <c r="D60" s="670" t="s">
        <v>92</v>
      </c>
      <c r="E60" s="671" t="s">
        <v>887</v>
      </c>
      <c r="F60" s="726" t="s">
        <v>557</v>
      </c>
      <c r="G60" s="747"/>
      <c r="H60" s="1028"/>
      <c r="I60" s="747"/>
      <c r="J60" s="1028"/>
      <c r="K60" s="307" t="s">
        <v>888</v>
      </c>
      <c r="X60" s="763">
        <v>0</v>
      </c>
    </row>
    <row s="1640" customFormat="1" customHeight="1" ht="33.75" hidden="1">
      <c r="A61" s="2397"/>
      <c r="B61" s="516"/>
      <c r="D61" s="670" t="s">
        <v>93</v>
      </c>
      <c r="E61" s="671" t="s">
        <v>889</v>
      </c>
      <c r="F61" s="731" t="s">
        <v>819</v>
      </c>
      <c r="G61" s="673"/>
      <c r="H61" s="1028"/>
      <c r="I61" s="673"/>
      <c r="J61" s="1028"/>
      <c r="K61" s="294"/>
      <c r="X61" s="763">
        <v>0</v>
      </c>
    </row>
    <row s="1640" customFormat="1" customHeight="1" ht="22.5" hidden="1">
      <c r="A62" s="2397"/>
      <c r="B62" s="516" t="s">
        <v>587</v>
      </c>
      <c r="D62" s="670" t="s">
        <v>99</v>
      </c>
      <c r="E62" s="671" t="s">
        <v>890</v>
      </c>
      <c r="F62" s="731" t="s">
        <v>305</v>
      </c>
      <c r="G62" s="387"/>
      <c r="H62" s="1028"/>
      <c r="I62" s="387"/>
      <c r="J62" s="1028"/>
      <c r="K62" s="294" t="s">
        <v>630</v>
      </c>
      <c r="X62" s="763">
        <v>0</v>
      </c>
    </row>
    <row s="1640" customFormat="1" customHeight="1" ht="45" hidden="1">
      <c r="A63" s="2397"/>
      <c r="B63" s="516" t="s">
        <v>587</v>
      </c>
      <c r="D63" s="670" t="s">
        <v>891</v>
      </c>
      <c r="E63" s="672" t="s">
        <v>892</v>
      </c>
      <c r="F63" s="726" t="s">
        <v>305</v>
      </c>
      <c r="G63" s="387"/>
      <c r="H63" s="1028"/>
      <c r="I63" s="387"/>
      <c r="J63" s="1028"/>
      <c r="K63" s="294" t="s">
        <v>630</v>
      </c>
      <c r="X63" s="763">
        <v>0</v>
      </c>
    </row>
    <row s="1640" customFormat="1" customHeight="1" ht="11.549999999999999">
      <c r="A64" s="1038"/>
      <c r="B64" s="523"/>
      <c r="D64" s="1039"/>
      <c r="E64" s="1040"/>
      <c r="X64" s="514">
        <v>11</v>
      </c>
    </row>
    <row s="1640" customFormat="1" customHeight="1" ht="22.5" hidden="1">
      <c r="A65" s="2397" t="s">
        <v>893</v>
      </c>
      <c r="B65" s="516"/>
      <c r="D65" s="670">
        <v>1</v>
      </c>
      <c r="E65" s="749" t="s">
        <v>894</v>
      </c>
      <c r="F65" s="745" t="s">
        <v>809</v>
      </c>
      <c r="G65" s="746"/>
      <c r="H65" s="1034"/>
      <c r="I65" s="746"/>
      <c r="J65" s="1034"/>
      <c r="K65" s="306" t="s">
        <v>895</v>
      </c>
      <c r="X65" s="763">
        <v>0</v>
      </c>
    </row>
    <row s="1640" customFormat="1" customHeight="1" ht="56.25" hidden="1">
      <c r="A66" s="2397"/>
      <c r="B66" s="516"/>
      <c r="D66" s="748" t="s">
        <v>110</v>
      </c>
      <c r="E66" s="712" t="s">
        <v>896</v>
      </c>
      <c r="F66" s="665" t="s">
        <v>545</v>
      </c>
      <c r="G66" s="665" t="s">
        <v>545</v>
      </c>
      <c r="H66" s="524"/>
      <c r="I66" s="665" t="s">
        <v>545</v>
      </c>
      <c r="J66" s="524"/>
      <c r="K66" s="294"/>
      <c r="X66" s="763">
        <v>0</v>
      </c>
    </row>
    <row s="1640" customFormat="1" customHeight="1" ht="33.75" hidden="1">
      <c r="A67" s="2397"/>
      <c r="B67" s="516"/>
      <c r="D67" s="748" t="s">
        <v>708</v>
      </c>
      <c r="E67" s="959" t="s">
        <v>897</v>
      </c>
      <c r="F67" s="665" t="s">
        <v>861</v>
      </c>
      <c r="G67" s="732"/>
      <c r="H67" s="524"/>
      <c r="I67" s="732"/>
      <c r="J67" s="524"/>
      <c r="K67" s="294"/>
      <c r="X67" s="763">
        <v>0</v>
      </c>
    </row>
    <row s="1640" customFormat="1" customHeight="1" ht="22.5" hidden="1">
      <c r="A68" s="2397"/>
      <c r="B68" s="516"/>
      <c r="D68" s="748" t="s">
        <v>306</v>
      </c>
      <c r="E68" s="959" t="s">
        <v>898</v>
      </c>
      <c r="F68" s="665" t="s">
        <v>861</v>
      </c>
      <c r="G68" s="732"/>
      <c r="H68" s="524"/>
      <c r="I68" s="732"/>
      <c r="J68" s="524"/>
      <c r="K68" s="294"/>
      <c r="X68" s="763">
        <v>0</v>
      </c>
    </row>
    <row s="1640" customFormat="1" customHeight="1" ht="22.5" hidden="1">
      <c r="A69" s="2397"/>
      <c r="B69" s="516"/>
      <c r="D69" s="748" t="s">
        <v>309</v>
      </c>
      <c r="E69" s="959" t="s">
        <v>899</v>
      </c>
      <c r="F69" s="726" t="s">
        <v>557</v>
      </c>
      <c r="G69" s="747"/>
      <c r="H69" s="524"/>
      <c r="I69" s="747"/>
      <c r="J69" s="524"/>
      <c r="K69" s="294"/>
      <c r="X69" s="763">
        <v>0</v>
      </c>
    </row>
    <row s="1640" customFormat="1" customHeight="1" ht="22.5" hidden="1">
      <c r="A70" s="2397"/>
      <c r="B70" s="516"/>
      <c r="D70" s="748" t="s">
        <v>728</v>
      </c>
      <c r="E70" s="959" t="s">
        <v>900</v>
      </c>
      <c r="F70" s="726" t="s">
        <v>557</v>
      </c>
      <c r="G70" s="747"/>
      <c r="H70" s="524"/>
      <c r="I70" s="747"/>
      <c r="J70" s="524"/>
      <c r="K70" s="294"/>
      <c r="X70" s="763">
        <v>0</v>
      </c>
    </row>
    <row s="1640" customFormat="1" customHeight="1" ht="22.5" hidden="1">
      <c r="A71" s="2397"/>
      <c r="B71" s="516"/>
      <c r="D71" s="670" t="s">
        <v>90</v>
      </c>
      <c r="E71" s="671" t="s">
        <v>901</v>
      </c>
      <c r="F71" s="665" t="s">
        <v>861</v>
      </c>
      <c r="G71" s="562"/>
      <c r="H71" s="1035"/>
      <c r="I71" s="562"/>
      <c r="J71" s="1035"/>
      <c r="K71" s="307"/>
      <c r="X71" s="763">
        <v>0</v>
      </c>
    </row>
    <row s="1640" customFormat="1" customHeight="1" ht="56.25" hidden="1">
      <c r="A72" s="2397"/>
      <c r="B72" s="516"/>
      <c r="D72" s="670" t="s">
        <v>91</v>
      </c>
      <c r="E72" s="671" t="s">
        <v>902</v>
      </c>
      <c r="F72" s="726" t="s">
        <v>557</v>
      </c>
      <c r="G72" s="747"/>
      <c r="H72" s="1028"/>
      <c r="I72" s="747"/>
      <c r="J72" s="1028"/>
      <c r="K72" s="307"/>
      <c r="X72" s="763">
        <v>0</v>
      </c>
    </row>
    <row s="1640" customFormat="1" customHeight="1" ht="33.75" hidden="1">
      <c r="A73" s="2397"/>
      <c r="B73" s="516"/>
      <c r="D73" s="670" t="s">
        <v>111</v>
      </c>
      <c r="E73" s="671" t="s">
        <v>903</v>
      </c>
      <c r="F73" s="731" t="s">
        <v>819</v>
      </c>
      <c r="G73" s="673"/>
      <c r="H73" s="1028"/>
      <c r="I73" s="673"/>
      <c r="J73" s="1028"/>
      <c r="K73" s="294"/>
      <c r="X73" s="763">
        <v>0</v>
      </c>
    </row>
    <row s="1640" customFormat="1" customHeight="1" ht="22.5" hidden="1">
      <c r="A74" s="2397"/>
      <c r="B74" s="516" t="s">
        <v>587</v>
      </c>
      <c r="D74" s="670" t="s">
        <v>92</v>
      </c>
      <c r="E74" s="671" t="s">
        <v>904</v>
      </c>
      <c r="F74" s="731" t="s">
        <v>305</v>
      </c>
      <c r="G74" s="387"/>
      <c r="H74" s="1028"/>
      <c r="I74" s="387"/>
      <c r="J74" s="1028"/>
      <c r="K74" s="294" t="s">
        <v>630</v>
      </c>
      <c r="X74" s="763">
        <v>0</v>
      </c>
    </row>
    <row s="1640" customFormat="1" customHeight="1" ht="45" hidden="1">
      <c r="A75" s="2397"/>
      <c r="B75" s="516" t="s">
        <v>587</v>
      </c>
      <c r="D75" s="670" t="s">
        <v>651</v>
      </c>
      <c r="E75" s="672" t="s">
        <v>905</v>
      </c>
      <c r="F75" s="726" t="s">
        <v>305</v>
      </c>
      <c r="G75" s="387"/>
      <c r="H75" s="1028"/>
      <c r="I75" s="387"/>
      <c r="J75" s="1028"/>
      <c r="K75" s="294" t="s">
        <v>630</v>
      </c>
      <c r="X75" s="763">
        <v>0</v>
      </c>
    </row>
    <row s="1640" customFormat="1" customHeight="1" ht="11.549999999999999">
      <c r="A76" s="1038"/>
      <c r="B76" s="523"/>
      <c r="D76" s="1039"/>
      <c r="E76" s="1040"/>
      <c r="X76" s="514">
        <v>11</v>
      </c>
    </row>
    <row s="1640" customFormat="1" customHeight="1" ht="11.25" hidden="1">
      <c r="A77" s="2397" t="s">
        <v>906</v>
      </c>
      <c r="B77" s="516"/>
      <c r="D77" s="670">
        <v>1</v>
      </c>
      <c r="E77" s="671" t="s">
        <v>907</v>
      </c>
      <c r="F77" s="726" t="s">
        <v>809</v>
      </c>
      <c r="G77" s="729"/>
      <c r="H77" s="1028"/>
      <c r="I77" s="729"/>
      <c r="J77" s="1028"/>
      <c r="K77" s="294" t="s">
        <v>908</v>
      </c>
      <c r="X77" s="763">
        <v>0</v>
      </c>
    </row>
    <row s="1640" customFormat="1" customHeight="1" ht="11.25" hidden="1">
      <c r="A78" s="2397"/>
      <c r="B78" s="516"/>
      <c r="D78" s="670" t="s">
        <v>110</v>
      </c>
      <c r="E78" s="671" t="s">
        <v>909</v>
      </c>
      <c r="F78" s="726" t="s">
        <v>809</v>
      </c>
      <c r="G78" s="729"/>
      <c r="H78" s="1028"/>
      <c r="I78" s="729"/>
      <c r="J78" s="1028"/>
      <c r="K78" s="294" t="s">
        <v>910</v>
      </c>
      <c r="X78" s="763">
        <v>0</v>
      </c>
    </row>
    <row s="1640" customFormat="1" customHeight="1" ht="22.5" hidden="1">
      <c r="A79" s="2397"/>
      <c r="B79" s="516"/>
      <c r="D79" s="670" t="s">
        <v>90</v>
      </c>
      <c r="E79" s="727" t="s">
        <v>911</v>
      </c>
      <c r="F79" s="665" t="s">
        <v>858</v>
      </c>
      <c r="G79" s="729"/>
      <c r="H79" s="1028"/>
      <c r="I79" s="729"/>
      <c r="J79" s="1028"/>
      <c r="K79" s="294" t="s">
        <v>912</v>
      </c>
      <c r="X79" s="763">
        <v>0</v>
      </c>
    </row>
    <row s="1640" customFormat="1" customHeight="1" ht="11.25" hidden="1">
      <c r="A80" s="2397"/>
      <c r="B80" s="516"/>
      <c r="D80" s="670" t="s">
        <v>323</v>
      </c>
      <c r="E80" s="728" t="s">
        <v>913</v>
      </c>
      <c r="F80" s="665" t="s">
        <v>858</v>
      </c>
      <c r="G80" s="729"/>
      <c r="H80" s="1028"/>
      <c r="I80" s="729"/>
      <c r="J80" s="1028"/>
      <c r="K80" s="294"/>
      <c r="X80" s="763">
        <v>0</v>
      </c>
    </row>
    <row s="1640" customFormat="1" customHeight="1" ht="11.25" hidden="1">
      <c r="A81" s="2397"/>
      <c r="B81" s="516"/>
      <c r="D81" s="670" t="s">
        <v>331</v>
      </c>
      <c r="E81" s="728" t="s">
        <v>914</v>
      </c>
      <c r="F81" s="665" t="s">
        <v>858</v>
      </c>
      <c r="G81" s="729"/>
      <c r="H81" s="1028"/>
      <c r="I81" s="729"/>
      <c r="J81" s="1028"/>
      <c r="K81" s="294"/>
      <c r="X81" s="763">
        <v>0</v>
      </c>
    </row>
    <row s="1640" customFormat="1" customHeight="1" ht="11.25" hidden="1">
      <c r="A82" s="2397"/>
      <c r="B82" s="516"/>
      <c r="D82" s="670" t="s">
        <v>333</v>
      </c>
      <c r="E82" s="728" t="s">
        <v>915</v>
      </c>
      <c r="F82" s="665" t="s">
        <v>858</v>
      </c>
      <c r="G82" s="729"/>
      <c r="H82" s="1028"/>
      <c r="I82" s="729"/>
      <c r="J82" s="1028"/>
      <c r="K82" s="294"/>
      <c r="X82" s="763">
        <v>0</v>
      </c>
    </row>
    <row s="1640" customFormat="1" customHeight="1" ht="11.25" hidden="1">
      <c r="A83" s="2397"/>
      <c r="B83" s="516"/>
      <c r="D83" s="670" t="s">
        <v>335</v>
      </c>
      <c r="E83" s="728" t="s">
        <v>916</v>
      </c>
      <c r="F83" s="665" t="s">
        <v>858</v>
      </c>
      <c r="G83" s="729"/>
      <c r="H83" s="1028"/>
      <c r="I83" s="729"/>
      <c r="J83" s="1028"/>
      <c r="K83" s="294"/>
      <c r="X83" s="763">
        <v>0</v>
      </c>
    </row>
    <row s="1640" customFormat="1" customHeight="1" ht="11.25" hidden="1">
      <c r="A84" s="2397"/>
      <c r="B84" s="516"/>
      <c r="D84" s="670" t="s">
        <v>917</v>
      </c>
      <c r="E84" s="728" t="s">
        <v>918</v>
      </c>
      <c r="F84" s="665" t="s">
        <v>858</v>
      </c>
      <c r="G84" s="729"/>
      <c r="H84" s="1028"/>
      <c r="I84" s="729"/>
      <c r="J84" s="1028"/>
      <c r="K84" s="294"/>
      <c r="X84" s="763">
        <v>0</v>
      </c>
    </row>
    <row s="1640" customFormat="1" customHeight="1" ht="11.25" hidden="1">
      <c r="A85" s="2397"/>
      <c r="B85" s="516"/>
      <c r="D85" s="670" t="s">
        <v>919</v>
      </c>
      <c r="E85" s="728" t="s">
        <v>920</v>
      </c>
      <c r="F85" s="665" t="s">
        <v>858</v>
      </c>
      <c r="G85" s="729"/>
      <c r="H85" s="1028"/>
      <c r="I85" s="729"/>
      <c r="J85" s="1028"/>
      <c r="K85" s="294"/>
      <c r="X85" s="763">
        <v>0</v>
      </c>
    </row>
    <row s="1640" customFormat="1" customHeight="1" ht="11.25" hidden="1">
      <c r="A86" s="2397"/>
      <c r="B86" s="516"/>
      <c r="D86" s="670" t="s">
        <v>921</v>
      </c>
      <c r="E86" s="728" t="s">
        <v>922</v>
      </c>
      <c r="F86" s="665" t="s">
        <v>858</v>
      </c>
      <c r="G86" s="729"/>
      <c r="H86" s="1028"/>
      <c r="I86" s="729"/>
      <c r="J86" s="1028"/>
      <c r="K86" s="294"/>
      <c r="X86" s="763">
        <v>0</v>
      </c>
    </row>
    <row s="1640" customFormat="1" customHeight="1" ht="45" hidden="1">
      <c r="A87" s="2397"/>
      <c r="B87" s="516"/>
      <c r="D87" s="670" t="s">
        <v>91</v>
      </c>
      <c r="E87" s="671" t="s">
        <v>923</v>
      </c>
      <c r="F87" s="665" t="s">
        <v>858</v>
      </c>
      <c r="G87" s="729"/>
      <c r="H87" s="1028"/>
      <c r="I87" s="729"/>
      <c r="J87" s="1028"/>
      <c r="K87" s="294" t="s">
        <v>924</v>
      </c>
      <c r="X87" s="763">
        <v>0</v>
      </c>
    </row>
    <row s="1640" customFormat="1" customHeight="1" ht="11.25" hidden="1">
      <c r="A88" s="2397"/>
      <c r="B88" s="516"/>
      <c r="D88" s="670" t="s">
        <v>753</v>
      </c>
      <c r="E88" s="728" t="s">
        <v>913</v>
      </c>
      <c r="F88" s="665" t="s">
        <v>858</v>
      </c>
      <c r="G88" s="729"/>
      <c r="H88" s="1028"/>
      <c r="I88" s="729"/>
      <c r="J88" s="1028"/>
      <c r="K88" s="294"/>
      <c r="X88" s="763">
        <v>0</v>
      </c>
    </row>
    <row s="1640" customFormat="1" customHeight="1" ht="11.25" hidden="1">
      <c r="A89" s="2397"/>
      <c r="B89" s="516"/>
      <c r="D89" s="670" t="s">
        <v>795</v>
      </c>
      <c r="E89" s="728" t="s">
        <v>914</v>
      </c>
      <c r="F89" s="665" t="s">
        <v>858</v>
      </c>
      <c r="G89" s="729"/>
      <c r="H89" s="1028"/>
      <c r="I89" s="729"/>
      <c r="J89" s="1028"/>
      <c r="K89" s="294"/>
      <c r="X89" s="763">
        <v>0</v>
      </c>
    </row>
    <row s="1640" customFormat="1" customHeight="1" ht="11.25" hidden="1">
      <c r="A90" s="2397"/>
      <c r="B90" s="516"/>
      <c r="D90" s="670" t="s">
        <v>798</v>
      </c>
      <c r="E90" s="728" t="s">
        <v>915</v>
      </c>
      <c r="F90" s="665" t="s">
        <v>858</v>
      </c>
      <c r="G90" s="729"/>
      <c r="H90" s="1028"/>
      <c r="I90" s="729"/>
      <c r="J90" s="1028"/>
      <c r="K90" s="294"/>
      <c r="X90" s="763">
        <v>0</v>
      </c>
    </row>
    <row s="1640" customFormat="1" customHeight="1" ht="11.25" hidden="1">
      <c r="A91" s="2397"/>
      <c r="B91" s="516"/>
      <c r="D91" s="670" t="s">
        <v>876</v>
      </c>
      <c r="E91" s="728" t="s">
        <v>916</v>
      </c>
      <c r="F91" s="665" t="s">
        <v>858</v>
      </c>
      <c r="G91" s="729"/>
      <c r="H91" s="1028"/>
      <c r="I91" s="729"/>
      <c r="J91" s="1028"/>
      <c r="K91" s="294"/>
      <c r="X91" s="763">
        <v>0</v>
      </c>
    </row>
    <row s="1640" customFormat="1" customHeight="1" ht="11.25" hidden="1">
      <c r="A92" s="2397"/>
      <c r="B92" s="516"/>
      <c r="D92" s="670" t="s">
        <v>878</v>
      </c>
      <c r="E92" s="728" t="s">
        <v>918</v>
      </c>
      <c r="F92" s="665" t="s">
        <v>858</v>
      </c>
      <c r="G92" s="729"/>
      <c r="H92" s="1028"/>
      <c r="I92" s="729"/>
      <c r="J92" s="1028"/>
      <c r="K92" s="294"/>
      <c r="X92" s="763">
        <v>0</v>
      </c>
    </row>
    <row s="1640" customFormat="1" customHeight="1" ht="11.25" hidden="1">
      <c r="A93" s="2397"/>
      <c r="B93" s="516"/>
      <c r="D93" s="670" t="s">
        <v>925</v>
      </c>
      <c r="E93" s="728" t="s">
        <v>920</v>
      </c>
      <c r="F93" s="665" t="s">
        <v>858</v>
      </c>
      <c r="G93" s="729"/>
      <c r="H93" s="1028"/>
      <c r="I93" s="729"/>
      <c r="J93" s="1028"/>
      <c r="K93" s="294"/>
      <c r="X93" s="763">
        <v>0</v>
      </c>
    </row>
    <row s="1640" customFormat="1" customHeight="1" ht="11.25" hidden="1">
      <c r="A94" s="2397"/>
      <c r="B94" s="516"/>
      <c r="D94" s="670" t="s">
        <v>926</v>
      </c>
      <c r="E94" s="728" t="s">
        <v>922</v>
      </c>
      <c r="F94" s="665" t="s">
        <v>858</v>
      </c>
      <c r="G94" s="729"/>
      <c r="H94" s="1028"/>
      <c r="I94" s="729"/>
      <c r="J94" s="1028"/>
      <c r="K94" s="294"/>
      <c r="X94" s="763">
        <v>0</v>
      </c>
    </row>
    <row s="1640" customFormat="1" customHeight="1" ht="24.75" hidden="1">
      <c r="A95" s="2397"/>
      <c r="B95" s="516"/>
      <c r="D95" s="670" t="s">
        <v>111</v>
      </c>
      <c r="E95" s="671" t="s">
        <v>927</v>
      </c>
      <c r="F95" s="730" t="s">
        <v>557</v>
      </c>
      <c r="G95" s="732"/>
      <c r="H95" s="1028"/>
      <c r="I95" s="732"/>
      <c r="J95" s="1028"/>
      <c r="K95" s="294" t="s">
        <v>928</v>
      </c>
      <c r="X95" s="763">
        <v>0</v>
      </c>
    </row>
    <row s="1640" customFormat="1" customHeight="1" ht="33.75" hidden="1">
      <c r="A96" s="2397"/>
      <c r="B96" s="516"/>
      <c r="D96" s="670" t="s">
        <v>92</v>
      </c>
      <c r="E96" s="671" t="s">
        <v>929</v>
      </c>
      <c r="F96" s="731" t="s">
        <v>819</v>
      </c>
      <c r="G96" s="733"/>
      <c r="H96" s="1028"/>
      <c r="I96" s="733"/>
      <c r="J96" s="1028"/>
      <c r="K96" s="294"/>
      <c r="X96" s="763">
        <v>0</v>
      </c>
    </row>
    <row s="1640" customFormat="1" customHeight="1" ht="22.5" hidden="1">
      <c r="A97" s="2397"/>
      <c r="B97" s="516" t="s">
        <v>587</v>
      </c>
      <c r="D97" s="670" t="s">
        <v>93</v>
      </c>
      <c r="E97" s="671" t="s">
        <v>930</v>
      </c>
      <c r="F97" s="731" t="s">
        <v>305</v>
      </c>
      <c r="G97" s="390"/>
      <c r="H97" s="1028"/>
      <c r="I97" s="390"/>
      <c r="J97" s="1028"/>
      <c r="K97" s="294" t="s">
        <v>630</v>
      </c>
      <c r="X97" s="763">
        <v>0</v>
      </c>
    </row>
    <row s="1640" customFormat="1" customHeight="1" ht="45" hidden="1">
      <c r="A98" s="2397"/>
      <c r="B98" s="516" t="s">
        <v>587</v>
      </c>
      <c r="D98" s="670" t="s">
        <v>931</v>
      </c>
      <c r="E98" s="672" t="s">
        <v>932</v>
      </c>
      <c r="F98" s="726" t="s">
        <v>305</v>
      </c>
      <c r="G98" s="390"/>
      <c r="H98" s="1028"/>
      <c r="I98" s="390"/>
      <c r="J98" s="1028"/>
      <c r="K98" s="294" t="s">
        <v>630</v>
      </c>
      <c r="X98" s="763">
        <v>0</v>
      </c>
    </row>
    <row s="1640" customFormat="1" customHeight="1" ht="95.25" hidden="1">
      <c r="A99" s="2397"/>
      <c r="B99" s="516" t="s">
        <v>587</v>
      </c>
      <c r="D99" s="670" t="s">
        <v>99</v>
      </c>
      <c r="E99" s="671" t="s">
        <v>933</v>
      </c>
      <c r="F99" s="726" t="s">
        <v>305</v>
      </c>
      <c r="G99" s="390"/>
      <c r="H99" s="1028"/>
      <c r="I99" s="390"/>
      <c r="J99" s="1028"/>
      <c r="K99" s="294" t="s">
        <v>630</v>
      </c>
      <c r="X99" s="763">
        <v>0</v>
      </c>
    </row>
    <row s="1640" customFormat="1" customHeight="1" ht="22.5" hidden="1">
      <c r="A100" s="2397"/>
      <c r="B100" s="516" t="s">
        <v>587</v>
      </c>
      <c r="D100" s="670" t="s">
        <v>149</v>
      </c>
      <c r="E100" s="671" t="s">
        <v>934</v>
      </c>
      <c r="F100" s="726" t="s">
        <v>305</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B07AC-70EF-FD24-960F-8FA54C12A6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"Биробиджанская ТЭЦ"</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99</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109</v>
      </c>
      <c r="E13" s="2114"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7" t="s">
        <v>19</v>
      </c>
      <c r="G13" s="2118"/>
      <c r="H13" s="2119">
        <v>1</v>
      </c>
      <c r="I13" s="2635" t="s">
        <v>22</v>
      </c>
      <c r="J13" s="2112" t="s">
        <v>66</v>
      </c>
      <c r="K13" s="607"/>
      <c r="L13" s="532" t="s">
        <v>109</v>
      </c>
      <c r="M13" s="2636" t="s">
        <v>116</v>
      </c>
      <c r="N13" s="817"/>
      <c r="O13" s="1421" t="s">
        <v>117</v>
      </c>
      <c r="P13" s="1418"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8" t="str">
        <f>IF($F$13="нет","без дифференциации",$I$13)</f>
        <v>без дифференциации</v>
      </c>
      <c r="R13" s="1418" t="str">
        <f>IF($J$13="нет","без дифференциации",M13)</f>
        <v>Биробиджанская ТЭЦ</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7"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BE383-17C9-9406-FDC2-323BF89BAEDF}" mc:Ignorable="x14ac xr xr2 xr3">
  <sheetPr>
    <tabColor rgb="FFE26B0A"/>
  </sheetPr>
  <dimension ref="A1:V52"/>
  <sheetViews>
    <sheetView showGridLines="0" zoomScale="90" workbookViewId="0">
      <pane xSplit="8" ySplit="31" topLeftCell="I32" activePane="bottomRight" state="frozen"/>
      <selection pane="bottomLeft" activeCell="A32" sqref="A32"/>
      <selection pane="topRight" activeCell="I1" sqref="I1"/>
      <selection pane="bottomRight" activeCell="C49" sqref="C49:C5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688</v>
      </c>
      <c r="D3" s="694" t="str">
        <f>B3&amp;".1"</f>
        <v>.1</v>
      </c>
      <c r="E3" s="695" t="s">
        <v>935</v>
      </c>
      <c r="F3" s="696" t="s">
        <v>305</v>
      </c>
      <c r="G3" s="691"/>
      <c r="H3" s="406"/>
      <c r="I3" s="691"/>
      <c r="J3" s="406"/>
      <c r="K3" s="294" t="s">
        <v>936</v>
      </c>
      <c r="V3" s="510">
        <v>0</v>
      </c>
    </row>
    <row customHeight="1" ht="15" hidden="1">
      <c r="A4" s="510"/>
      <c r="B4" s="2402"/>
      <c r="C4" s="2403"/>
      <c r="D4" s="694" t="str">
        <f>B3&amp;".2"</f>
        <v>.2</v>
      </c>
      <c r="E4" s="695" t="s">
        <v>937</v>
      </c>
      <c r="F4" s="696" t="s">
        <v>305</v>
      </c>
      <c r="G4" s="1743" t="s">
        <v>22</v>
      </c>
      <c r="H4" s="406"/>
      <c r="I4" s="1743" t="s">
        <v>22</v>
      </c>
      <c r="J4" s="406"/>
      <c r="K4" s="294" t="s">
        <v>938</v>
      </c>
      <c r="V4" s="510">
        <v>0</v>
      </c>
    </row>
    <row s="1371" customFormat="1" customHeight="1" ht="15" hidden="1">
      <c r="C5" s="677"/>
      <c r="U5" s="425"/>
      <c r="V5" s="422">
        <v>0</v>
      </c>
    </row>
    <row customHeight="1" ht="22.5" hidden="1">
      <c r="A6" s="510"/>
      <c r="B6" s="2402"/>
      <c r="C6" s="2403" t="s">
        <v>688</v>
      </c>
      <c r="D6" s="694" t="str">
        <f>B6&amp;".1"</f>
        <v>.1</v>
      </c>
      <c r="E6" s="695" t="s">
        <v>939</v>
      </c>
      <c r="F6" s="696" t="s">
        <v>305</v>
      </c>
      <c r="G6" s="691"/>
      <c r="H6" s="406"/>
      <c r="I6" s="691"/>
      <c r="J6" s="406"/>
      <c r="K6" s="294" t="s">
        <v>940</v>
      </c>
      <c r="V6" s="510">
        <v>0</v>
      </c>
    </row>
    <row customHeight="1" ht="15" hidden="1">
      <c r="A7" s="510"/>
      <c r="B7" s="2402"/>
      <c r="C7" s="2403"/>
      <c r="D7" s="694" t="str">
        <f>B6&amp;".2"</f>
        <v>.2</v>
      </c>
      <c r="E7" s="695" t="s">
        <v>937</v>
      </c>
      <c r="F7" s="696" t="s">
        <v>305</v>
      </c>
      <c r="G7" s="1743" t="s">
        <v>22</v>
      </c>
      <c r="H7" s="406"/>
      <c r="I7" s="1743" t="s">
        <v>22</v>
      </c>
      <c r="J7" s="406"/>
      <c r="K7" s="294" t="s">
        <v>938</v>
      </c>
      <c r="V7" s="510">
        <v>0</v>
      </c>
    </row>
    <row s="1371" customFormat="1" customHeight="1" ht="15" hidden="1">
      <c r="C8" s="677"/>
      <c r="U8" s="425"/>
      <c r="V8" s="422">
        <v>0</v>
      </c>
    </row>
    <row customHeight="1" ht="22.5" hidden="1">
      <c r="A9" s="510"/>
      <c r="B9" s="2402"/>
      <c r="C9" s="2403" t="s">
        <v>688</v>
      </c>
      <c r="D9" s="694" t="str">
        <f>B9&amp;".1"</f>
        <v>.1</v>
      </c>
      <c r="E9" s="695" t="s">
        <v>941</v>
      </c>
      <c r="F9" s="696" t="s">
        <v>305</v>
      </c>
      <c r="G9" s="702" t="s">
        <v>22</v>
      </c>
      <c r="H9" s="406" t="s">
        <v>22</v>
      </c>
      <c r="I9" s="702" t="s">
        <v>22</v>
      </c>
      <c r="J9" s="406" t="s">
        <v>22</v>
      </c>
      <c r="K9" s="294"/>
      <c r="V9" s="510">
        <v>0</v>
      </c>
    </row>
    <row customHeight="1" ht="15" hidden="1">
      <c r="A10" s="510"/>
      <c r="B10" s="2402"/>
      <c r="C10" s="2403"/>
      <c r="D10" s="694" t="str">
        <f>B9&amp;".2"</f>
        <v>.2</v>
      </c>
      <c r="E10" s="695" t="s">
        <v>942</v>
      </c>
      <c r="F10" s="696" t="s">
        <v>305</v>
      </c>
      <c r="G10" s="1737" t="s">
        <v>22</v>
      </c>
      <c r="H10" s="406" t="s">
        <v>22</v>
      </c>
      <c r="I10" s="1737" t="s">
        <v>22</v>
      </c>
      <c r="J10" s="406" t="s">
        <v>22</v>
      </c>
      <c r="K10" s="294" t="s">
        <v>943</v>
      </c>
      <c r="V10" s="510">
        <v>0</v>
      </c>
    </row>
    <row customHeight="1" ht="15" hidden="1">
      <c r="A11" s="510"/>
      <c r="B11" s="2402"/>
      <c r="C11" s="2403"/>
      <c r="D11" s="694" t="str">
        <f>B9&amp;".3"</f>
        <v>.3</v>
      </c>
      <c r="E11" s="695" t="s">
        <v>944</v>
      </c>
      <c r="F11" s="696" t="s">
        <v>305</v>
      </c>
      <c r="G11" s="1737" t="s">
        <v>22</v>
      </c>
      <c r="H11" s="406" t="s">
        <v>22</v>
      </c>
      <c r="I11" s="1737" t="s">
        <v>22</v>
      </c>
      <c r="J11" s="406" t="s">
        <v>22</v>
      </c>
      <c r="K11" s="294" t="s">
        <v>945</v>
      </c>
      <c r="V11" s="510">
        <v>0</v>
      </c>
    </row>
    <row s="1371" customFormat="1" customHeight="1" ht="15" hidden="1">
      <c r="C12" s="677"/>
      <c r="U12" s="425"/>
      <c r="V12" s="422">
        <v>0</v>
      </c>
    </row>
    <row customHeight="1" ht="33.75" hidden="1">
      <c r="A13" s="510"/>
      <c r="B13" s="2402"/>
      <c r="C13" s="2403" t="s">
        <v>688</v>
      </c>
      <c r="D13" s="694" t="str">
        <f>B13&amp;".1"</f>
        <v>.1</v>
      </c>
      <c r="E13" s="695" t="s">
        <v>946</v>
      </c>
      <c r="F13" s="696" t="s">
        <v>305</v>
      </c>
      <c r="G13" s="702" t="s">
        <v>22</v>
      </c>
      <c r="H13" s="406" t="s">
        <v>22</v>
      </c>
      <c r="I13" s="2643" t="s">
        <v>22</v>
      </c>
      <c r="J13" s="2644" t="s">
        <v>22</v>
      </c>
      <c r="K13" s="294" t="s">
        <v>947</v>
      </c>
      <c r="V13" s="510">
        <v>0</v>
      </c>
    </row>
    <row customHeight="1" ht="15" hidden="1">
      <c r="B14" s="2402"/>
      <c r="C14" s="2403"/>
      <c r="D14" s="694" t="str">
        <f>B13&amp;".2"</f>
        <v>.2</v>
      </c>
      <c r="E14" s="695" t="s">
        <v>948</v>
      </c>
      <c r="F14" s="696" t="s">
        <v>305</v>
      </c>
      <c r="G14" s="1737" t="s">
        <v>22</v>
      </c>
      <c r="H14" s="406" t="s">
        <v>22</v>
      </c>
      <c r="I14" s="2645" t="s">
        <v>22</v>
      </c>
      <c r="J14" s="2644" t="s">
        <v>22</v>
      </c>
      <c r="K14" s="294" t="s">
        <v>949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АО "ДГК" СП "Биробиджанская ТЭЦ"</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01"/>
      <c r="K26" s="2180" t="s">
        <v>300</v>
      </c>
      <c r="V26" s="510">
        <v>15</v>
      </c>
    </row>
    <row s="1640" customFormat="1" customHeight="1" ht="15.75">
      <c r="A27" s="764"/>
      <c r="C27" s="181"/>
      <c r="D27" s="716"/>
      <c r="E27" s="2372" t="s">
        <v>563</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564</v>
      </c>
      <c r="F28" s="2373"/>
      <c r="G28" s="2400" t="str">
        <f>IF(G25="","",INDEX(DIFFERENTIATION_UNMERGE_SYSTEM,MATCH(G25,DIFFERENTIATION_ID_DIFF,0)))</f>
        <v/>
      </c>
      <c r="H28" s="2401"/>
      <c r="I28" s="2400" t="str">
        <f>IF(I25="","",INDEX(DIFFERENTIATION_UNMERGE_SYSTEM,MATCH(I25,DIFFERENTIATION_ID_DIFF,0)))</f>
        <v>Биробиджанская ТЭЦ</v>
      </c>
      <c r="J28" s="2401"/>
      <c r="K28" s="2200"/>
      <c r="U28" s="680"/>
      <c r="V28" s="763">
        <v>15</v>
      </c>
    </row>
    <row s="1640" customFormat="1" customHeight="1" ht="15.75">
      <c r="A29" s="764"/>
      <c r="C29" s="181"/>
      <c r="D29" s="2374" t="s">
        <v>299</v>
      </c>
      <c r="E29" s="2375"/>
      <c r="F29" s="2375"/>
      <c r="G29" s="892"/>
      <c r="H29" s="892"/>
      <c r="I29" s="892"/>
      <c r="J29" s="893"/>
      <c r="K29" s="2200"/>
      <c r="U29" s="680"/>
      <c r="V29" s="763">
        <v>15</v>
      </c>
    </row>
    <row customHeight="1" ht="35.699999999999996">
      <c r="C30" s="181"/>
      <c r="D30" s="766" t="s">
        <v>88</v>
      </c>
      <c r="E30" s="765" t="s">
        <v>301</v>
      </c>
      <c r="F30" s="765" t="s">
        <v>565</v>
      </c>
      <c r="G30" s="813" t="s">
        <v>302</v>
      </c>
      <c r="H30" s="812" t="s">
        <v>389</v>
      </c>
      <c r="I30" s="689" t="s">
        <v>302</v>
      </c>
      <c r="J30" s="470" t="s">
        <v>389</v>
      </c>
      <c r="K30" s="2206"/>
      <c r="V30" s="510">
        <v>34</v>
      </c>
    </row>
    <row customHeight="1" ht="15" hidden="1">
      <c r="C31" s="181"/>
      <c r="D31" s="598"/>
      <c r="E31" s="598"/>
      <c r="F31" s="598"/>
      <c r="G31" s="664"/>
      <c r="H31" s="664"/>
      <c r="I31" s="664"/>
      <c r="J31" s="664"/>
      <c r="K31" s="294"/>
      <c r="V31" s="510">
        <v>0</v>
      </c>
    </row>
    <row customHeight="1" ht="24">
      <c r="A32" s="510"/>
      <c r="B32" s="510" t="s">
        <v>950</v>
      </c>
      <c r="C32" s="531"/>
      <c r="D32" s="697">
        <v>1</v>
      </c>
      <c r="E32" s="698" t="s">
        <v>951</v>
      </c>
      <c r="F32" s="696" t="s">
        <v>305</v>
      </c>
      <c r="G32" s="818" t="s">
        <v>305</v>
      </c>
      <c r="H32" s="818" t="s">
        <v>305</v>
      </c>
      <c r="I32" s="696" t="s">
        <v>305</v>
      </c>
      <c r="J32" s="696" t="s">
        <v>305</v>
      </c>
      <c r="K32" s="294"/>
      <c r="V32" s="510">
        <v>23</v>
      </c>
    </row>
    <row customHeight="1" ht="11.549999999999999">
      <c r="A33" s="510"/>
      <c r="C33" s="510"/>
      <c r="D33" s="352"/>
      <c r="E33" s="585" t="s">
        <v>585</v>
      </c>
      <c r="F33" s="577"/>
      <c r="G33" s="577"/>
      <c r="H33" s="577"/>
      <c r="I33" s="577"/>
      <c r="J33" s="577"/>
      <c r="K33" s="578"/>
      <c r="U33" s="510"/>
      <c r="V33" s="510">
        <v>11</v>
      </c>
    </row>
    <row customHeight="1" ht="24">
      <c r="A34" s="510"/>
      <c r="B34" s="586" t="s">
        <v>635</v>
      </c>
      <c r="C34" s="531"/>
      <c r="D34" s="697">
        <v>2</v>
      </c>
      <c r="E34" s="698" t="s">
        <v>952</v>
      </c>
      <c r="F34" s="825" t="s">
        <v>305</v>
      </c>
      <c r="G34" s="825" t="s">
        <v>305</v>
      </c>
      <c r="H34" s="825" t="s">
        <v>305</v>
      </c>
      <c r="I34" s="696"/>
      <c r="J34" s="696"/>
      <c r="K34" s="294"/>
      <c r="V34" s="510">
        <v>23</v>
      </c>
    </row>
    <row customHeight="1" ht="11.549999999999999">
      <c r="A35" s="510"/>
      <c r="C35" s="510"/>
      <c r="D35" s="352"/>
      <c r="E35" s="585" t="s">
        <v>953</v>
      </c>
      <c r="F35" s="577"/>
      <c r="G35" s="699"/>
      <c r="H35" s="577"/>
      <c r="I35" s="699"/>
      <c r="J35" s="577"/>
      <c r="K35" s="578"/>
      <c r="U35" s="510"/>
      <c r="V35" s="510">
        <v>11</v>
      </c>
    </row>
    <row customHeight="1" ht="71.25">
      <c r="A36" s="510"/>
      <c r="B36" s="510" t="s">
        <v>954</v>
      </c>
      <c r="C36" s="531"/>
      <c r="D36" s="697">
        <v>3</v>
      </c>
      <c r="E36" s="698" t="s">
        <v>955</v>
      </c>
      <c r="F36" s="700" t="s">
        <v>305</v>
      </c>
      <c r="G36" s="819" t="s">
        <v>956</v>
      </c>
      <c r="H36" s="818" t="s">
        <v>305</v>
      </c>
      <c r="I36" s="529" t="s">
        <v>956</v>
      </c>
      <c r="J36" s="696" t="s">
        <v>305</v>
      </c>
      <c r="K36" s="294" t="s">
        <v>957</v>
      </c>
      <c r="V36" s="510">
        <v>68</v>
      </c>
    </row>
    <row s="1855" customFormat="1" customHeight="1" ht="22.5">
      <c r="A37" s="1640"/>
      <c r="B37" s="2402" t="s">
        <v>323</v>
      </c>
      <c r="C37" s="2403" t="s">
        <v>688</v>
      </c>
      <c r="D37" s="694" t="str">
        <f>B37&amp;".1"</f>
        <v>3.1.1</v>
      </c>
      <c r="E37" s="1672" t="s">
        <v>941</v>
      </c>
      <c r="F37" s="2268" t="s">
        <v>305</v>
      </c>
      <c r="G37" s="866" t="s">
        <v>22</v>
      </c>
      <c r="H37" s="823" t="s">
        <v>22</v>
      </c>
      <c r="I37" s="866" t="s">
        <v>958</v>
      </c>
      <c r="J37" s="823" t="s">
        <v>22</v>
      </c>
      <c r="K37" s="1530"/>
      <c r="L37" s="1640"/>
      <c r="M37" s="1640"/>
      <c r="N37" s="1640"/>
      <c r="O37" s="1640"/>
      <c r="P37" s="1640"/>
      <c r="Q37" s="1640"/>
      <c r="R37" s="1640"/>
      <c r="S37" s="1640"/>
      <c r="T37" s="1640"/>
      <c r="U37" s="680"/>
      <c r="V37" s="1640">
        <v>0</v>
      </c>
    </row>
    <row s="1855" customFormat="1" customHeight="1" ht="15">
      <c r="A38" s="1640"/>
      <c r="B38" s="2402"/>
      <c r="C38" s="2403"/>
      <c r="D38" s="694" t="str">
        <f>B37&amp;".2"</f>
        <v>3.1.2</v>
      </c>
      <c r="E38" s="1672" t="s">
        <v>942</v>
      </c>
      <c r="F38" s="2268" t="s">
        <v>305</v>
      </c>
      <c r="G38" s="1737" t="s">
        <v>22</v>
      </c>
      <c r="H38" s="823" t="s">
        <v>22</v>
      </c>
      <c r="I38" s="1737">
        <v>45869.5499537037</v>
      </c>
      <c r="J38" s="823" t="s">
        <v>22</v>
      </c>
      <c r="K38" s="1530" t="s">
        <v>943</v>
      </c>
      <c r="L38" s="1640"/>
      <c r="M38" s="1640"/>
      <c r="N38" s="1640"/>
      <c r="O38" s="1640"/>
      <c r="P38" s="1640"/>
      <c r="Q38" s="1640"/>
      <c r="R38" s="1640"/>
      <c r="S38" s="1640"/>
      <c r="T38" s="1640"/>
      <c r="U38" s="680"/>
      <c r="V38" s="1640">
        <v>0</v>
      </c>
    </row>
    <row s="1855" customFormat="1" customHeight="1" ht="15">
      <c r="A39" s="1640"/>
      <c r="B39" s="2402"/>
      <c r="C39" s="2403"/>
      <c r="D39" s="694" t="str">
        <f>B37&amp;".3"</f>
        <v>3.1.3</v>
      </c>
      <c r="E39" s="1672" t="s">
        <v>944</v>
      </c>
      <c r="F39" s="2268" t="s">
        <v>305</v>
      </c>
      <c r="G39" s="1737" t="s">
        <v>22</v>
      </c>
      <c r="H39" s="823" t="s">
        <v>22</v>
      </c>
      <c r="I39" s="1737">
        <v>45930.55003472222</v>
      </c>
      <c r="J39" s="823" t="s">
        <v>22</v>
      </c>
      <c r="K39" s="1530" t="s">
        <v>945</v>
      </c>
      <c r="L39" s="1640"/>
      <c r="M39" s="1640"/>
      <c r="N39" s="1640"/>
      <c r="O39" s="1640"/>
      <c r="P39" s="1640"/>
      <c r="Q39" s="1640"/>
      <c r="R39" s="1640"/>
      <c r="S39" s="1640"/>
      <c r="T39" s="1640"/>
      <c r="U39" s="680"/>
      <c r="V39" s="1640">
        <v>0</v>
      </c>
    </row>
    <row s="1855" customFormat="1" customHeight="1" ht="22.5">
      <c r="A40" s="1640"/>
      <c r="B40" s="2402" t="s">
        <v>331</v>
      </c>
      <c r="C40" s="2403" t="s">
        <v>688</v>
      </c>
      <c r="D40" s="694" t="str">
        <f>B40&amp;".1"</f>
        <v>3.2.1</v>
      </c>
      <c r="E40" s="1672" t="s">
        <v>941</v>
      </c>
      <c r="F40" s="2268" t="s">
        <v>305</v>
      </c>
      <c r="G40" s="2358" t="s">
        <v>22</v>
      </c>
      <c r="H40" s="823" t="s">
        <v>22</v>
      </c>
      <c r="I40" s="2358" t="s">
        <v>958</v>
      </c>
      <c r="J40" s="823" t="s">
        <v>22</v>
      </c>
      <c r="K40" s="1530"/>
      <c r="L40" s="1640"/>
      <c r="M40" s="1640"/>
      <c r="N40" s="1640"/>
      <c r="O40" s="1640"/>
      <c r="P40" s="1640"/>
      <c r="Q40" s="1640"/>
      <c r="R40" s="1640"/>
      <c r="S40" s="1640"/>
      <c r="T40" s="1640"/>
      <c r="U40" s="680"/>
      <c r="V40" s="1640">
        <v>0</v>
      </c>
    </row>
    <row s="1855" customFormat="1" customHeight="1" ht="15">
      <c r="A41" s="1640"/>
      <c r="B41" s="2402"/>
      <c r="C41" s="2403"/>
      <c r="D41" s="694" t="str">
        <f>B40&amp;".2"</f>
        <v>3.2.2</v>
      </c>
      <c r="E41" s="1672" t="s">
        <v>942</v>
      </c>
      <c r="F41" s="2268" t="s">
        <v>305</v>
      </c>
      <c r="G41" s="1743" t="s">
        <v>22</v>
      </c>
      <c r="H41" s="823" t="s">
        <v>22</v>
      </c>
      <c r="I41" s="1743">
        <v>45875.55027777778</v>
      </c>
      <c r="J41" s="823" t="s">
        <v>22</v>
      </c>
      <c r="K41" s="1530" t="s">
        <v>943</v>
      </c>
      <c r="L41" s="1640"/>
      <c r="M41" s="1640"/>
      <c r="N41" s="1640"/>
      <c r="O41" s="1640"/>
      <c r="P41" s="1640"/>
      <c r="Q41" s="1640"/>
      <c r="R41" s="1640"/>
      <c r="S41" s="1640"/>
      <c r="T41" s="1640"/>
      <c r="U41" s="680"/>
      <c r="V41" s="1640">
        <v>0</v>
      </c>
    </row>
    <row s="1855" customFormat="1" customHeight="1" ht="15">
      <c r="A42" s="1640"/>
      <c r="B42" s="2402"/>
      <c r="C42" s="2403"/>
      <c r="D42" s="694" t="str">
        <f>B40&amp;".3"</f>
        <v>3.2.3</v>
      </c>
      <c r="E42" s="1672" t="s">
        <v>944</v>
      </c>
      <c r="F42" s="2268" t="s">
        <v>305</v>
      </c>
      <c r="G42" s="1743" t="s">
        <v>22</v>
      </c>
      <c r="H42" s="823" t="s">
        <v>22</v>
      </c>
      <c r="I42" s="1743" t="s">
        <v>22</v>
      </c>
      <c r="J42" s="823" t="s">
        <v>22</v>
      </c>
      <c r="K42" s="1530" t="s">
        <v>945</v>
      </c>
      <c r="L42" s="1640"/>
      <c r="M42" s="1640"/>
      <c r="N42" s="1640"/>
      <c r="O42" s="1640"/>
      <c r="P42" s="1640"/>
      <c r="Q42" s="1640"/>
      <c r="R42" s="1640"/>
      <c r="S42" s="1640"/>
      <c r="T42" s="1640"/>
      <c r="U42" s="680"/>
      <c r="V42" s="1640">
        <v>0</v>
      </c>
    </row>
    <row s="1855" customFormat="1" customHeight="1" ht="22.5">
      <c r="A43" s="1640"/>
      <c r="B43" s="2402" t="s">
        <v>333</v>
      </c>
      <c r="C43" s="2403" t="s">
        <v>688</v>
      </c>
      <c r="D43" s="694" t="str">
        <f>B43&amp;".1"</f>
        <v>3.3.1</v>
      </c>
      <c r="E43" s="1672" t="s">
        <v>941</v>
      </c>
      <c r="F43" s="2268" t="s">
        <v>305</v>
      </c>
      <c r="G43" s="2358" t="s">
        <v>22</v>
      </c>
      <c r="H43" s="823" t="s">
        <v>22</v>
      </c>
      <c r="I43" s="2358" t="s">
        <v>958</v>
      </c>
      <c r="J43" s="823" t="s">
        <v>22</v>
      </c>
      <c r="K43" s="1530"/>
      <c r="L43" s="1640"/>
      <c r="M43" s="1640"/>
      <c r="N43" s="1640"/>
      <c r="O43" s="1640"/>
      <c r="P43" s="1640"/>
      <c r="Q43" s="1640"/>
      <c r="R43" s="1640"/>
      <c r="S43" s="1640"/>
      <c r="T43" s="1640"/>
      <c r="U43" s="680"/>
      <c r="V43" s="1640">
        <v>0</v>
      </c>
    </row>
    <row s="1855" customFormat="1" customHeight="1" ht="15">
      <c r="A44" s="1640"/>
      <c r="B44" s="2402"/>
      <c r="C44" s="2403"/>
      <c r="D44" s="694" t="str">
        <f>B43&amp;".2"</f>
        <v>3.3.2</v>
      </c>
      <c r="E44" s="1672" t="s">
        <v>942</v>
      </c>
      <c r="F44" s="2268" t="s">
        <v>305</v>
      </c>
      <c r="G44" s="1743" t="s">
        <v>22</v>
      </c>
      <c r="H44" s="823" t="s">
        <v>22</v>
      </c>
      <c r="I44" s="1743">
        <v>45888.55054398148</v>
      </c>
      <c r="J44" s="823" t="s">
        <v>22</v>
      </c>
      <c r="K44" s="1530" t="s">
        <v>943</v>
      </c>
      <c r="L44" s="1640"/>
      <c r="M44" s="1640"/>
      <c r="N44" s="1640"/>
      <c r="O44" s="1640"/>
      <c r="P44" s="1640"/>
      <c r="Q44" s="1640"/>
      <c r="R44" s="1640"/>
      <c r="S44" s="1640"/>
      <c r="T44" s="1640"/>
      <c r="U44" s="680"/>
      <c r="V44" s="1640">
        <v>0</v>
      </c>
    </row>
    <row s="1855" customFormat="1" customHeight="1" ht="15">
      <c r="A45" s="1640"/>
      <c r="B45" s="2402"/>
      <c r="C45" s="2403"/>
      <c r="D45" s="694" t="str">
        <f>B43&amp;".3"</f>
        <v>3.3.3</v>
      </c>
      <c r="E45" s="1672" t="s">
        <v>944</v>
      </c>
      <c r="F45" s="2268" t="s">
        <v>305</v>
      </c>
      <c r="G45" s="1743" t="s">
        <v>22</v>
      </c>
      <c r="H45" s="823" t="s">
        <v>22</v>
      </c>
      <c r="I45" s="1743" t="s">
        <v>22</v>
      </c>
      <c r="J45" s="823" t="s">
        <v>22</v>
      </c>
      <c r="K45" s="1530" t="s">
        <v>945</v>
      </c>
      <c r="L45" s="1640"/>
      <c r="M45" s="1640"/>
      <c r="N45" s="1640"/>
      <c r="O45" s="1640"/>
      <c r="P45" s="1640"/>
      <c r="Q45" s="1640"/>
      <c r="R45" s="1640"/>
      <c r="S45" s="1640"/>
      <c r="T45" s="1640"/>
      <c r="U45" s="680"/>
      <c r="V45" s="1640">
        <v>0</v>
      </c>
    </row>
    <row s="1855" customFormat="1" customHeight="1" ht="22.5">
      <c r="A46" s="1640"/>
      <c r="B46" s="2402" t="s">
        <v>335</v>
      </c>
      <c r="C46" s="2403" t="s">
        <v>688</v>
      </c>
      <c r="D46" s="694" t="str">
        <f>B46&amp;".1"</f>
        <v>3.4.1</v>
      </c>
      <c r="E46" s="1672" t="s">
        <v>941</v>
      </c>
      <c r="F46" s="2268" t="s">
        <v>305</v>
      </c>
      <c r="G46" s="2358" t="s">
        <v>22</v>
      </c>
      <c r="H46" s="823" t="s">
        <v>22</v>
      </c>
      <c r="I46" s="2358" t="s">
        <v>958</v>
      </c>
      <c r="J46" s="823" t="s">
        <v>22</v>
      </c>
      <c r="K46" s="1530"/>
      <c r="L46" s="1640"/>
      <c r="M46" s="1640"/>
      <c r="N46" s="1640"/>
      <c r="O46" s="1640"/>
      <c r="P46" s="1640"/>
      <c r="Q46" s="1640"/>
      <c r="R46" s="1640"/>
      <c r="S46" s="1640"/>
      <c r="T46" s="1640"/>
      <c r="U46" s="680"/>
      <c r="V46" s="1640">
        <v>0</v>
      </c>
    </row>
    <row s="1855" customFormat="1" customHeight="1" ht="15">
      <c r="A47" s="1640"/>
      <c r="B47" s="2402"/>
      <c r="C47" s="2403"/>
      <c r="D47" s="694" t="str">
        <f>B46&amp;".2"</f>
        <v>3.4.2</v>
      </c>
      <c r="E47" s="1672" t="s">
        <v>942</v>
      </c>
      <c r="F47" s="2268" t="s">
        <v>305</v>
      </c>
      <c r="G47" s="1743" t="s">
        <v>22</v>
      </c>
      <c r="H47" s="823" t="s">
        <v>22</v>
      </c>
      <c r="I47" s="1743">
        <v>45918.55082175926</v>
      </c>
      <c r="J47" s="823" t="s">
        <v>22</v>
      </c>
      <c r="K47" s="1530" t="s">
        <v>943</v>
      </c>
      <c r="L47" s="1640"/>
      <c r="M47" s="1640"/>
      <c r="N47" s="1640"/>
      <c r="O47" s="1640"/>
      <c r="P47" s="1640"/>
      <c r="Q47" s="1640"/>
      <c r="R47" s="1640"/>
      <c r="S47" s="1640"/>
      <c r="T47" s="1640"/>
      <c r="U47" s="680"/>
      <c r="V47" s="1640">
        <v>0</v>
      </c>
    </row>
    <row s="1855" customFormat="1" customHeight="1" ht="15">
      <c r="A48" s="1640"/>
      <c r="B48" s="2402"/>
      <c r="C48" s="2403"/>
      <c r="D48" s="694" t="str">
        <f>B46&amp;".3"</f>
        <v>3.4.3</v>
      </c>
      <c r="E48" s="1672" t="s">
        <v>944</v>
      </c>
      <c r="F48" s="2268" t="s">
        <v>305</v>
      </c>
      <c r="G48" s="1743" t="s">
        <v>22</v>
      </c>
      <c r="H48" s="823" t="s">
        <v>22</v>
      </c>
      <c r="I48" s="1743" t="s">
        <v>22</v>
      </c>
      <c r="J48" s="823" t="s">
        <v>22</v>
      </c>
      <c r="K48" s="1530" t="s">
        <v>945</v>
      </c>
      <c r="L48" s="1640"/>
      <c r="M48" s="1640"/>
      <c r="N48" s="1640"/>
      <c r="O48" s="1640"/>
      <c r="P48" s="1640"/>
      <c r="Q48" s="1640"/>
      <c r="R48" s="1640"/>
      <c r="S48" s="1640"/>
      <c r="T48" s="1640"/>
      <c r="U48" s="680"/>
      <c r="V48" s="1640">
        <v>0</v>
      </c>
    </row>
    <row customHeight="1" ht="11.549999999999999">
      <c r="A49" s="510"/>
      <c r="C49" s="510"/>
      <c r="D49" s="352"/>
      <c r="E49" s="585" t="s">
        <v>959</v>
      </c>
      <c r="F49" s="577"/>
      <c r="G49" s="699"/>
      <c r="H49" s="699"/>
      <c r="I49" s="699"/>
      <c r="J49" s="699"/>
      <c r="K49" s="578"/>
      <c r="U49" s="510"/>
      <c r="V49" s="510">
        <v>11</v>
      </c>
    </row>
    <row customHeight="1" ht="71.25">
      <c r="A50" s="510"/>
      <c r="B50" s="510" t="s">
        <v>960</v>
      </c>
      <c r="C50" s="531"/>
      <c r="D50" s="697">
        <v>4</v>
      </c>
      <c r="E50" s="698" t="s">
        <v>961</v>
      </c>
      <c r="F50" s="700" t="s">
        <v>305</v>
      </c>
      <c r="G50" s="819" t="s">
        <v>956</v>
      </c>
      <c r="H50" s="820" t="s">
        <v>305</v>
      </c>
      <c r="I50" s="529" t="s">
        <v>962</v>
      </c>
      <c r="J50" s="526" t="s">
        <v>305</v>
      </c>
      <c r="K50" s="684" t="s">
        <v>963</v>
      </c>
      <c r="V50" s="510">
        <v>68</v>
      </c>
    </row>
    <row customHeight="1" ht="11.549999999999999">
      <c r="A51" s="510"/>
      <c r="C51" s="510"/>
      <c r="D51" s="352"/>
      <c r="E51" s="585" t="s">
        <v>964</v>
      </c>
      <c r="F51" s="577"/>
      <c r="G51" s="577"/>
      <c r="H51" s="701"/>
      <c r="I51" s="577"/>
      <c r="J51" s="701"/>
      <c r="K51" s="578"/>
      <c r="U51" s="510"/>
      <c r="V51" s="510">
        <v>11</v>
      </c>
    </row>
    <row customHeight="1" ht="22.5" hidden="1">
      <c r="A52" s="454" t="s">
        <v>82</v>
      </c>
      <c r="B52" s="510">
        <v>0</v>
      </c>
      <c r="C52" s="688">
        <v>4</v>
      </c>
      <c r="D52" s="510">
        <v>6</v>
      </c>
      <c r="E52" s="510">
        <v>36</v>
      </c>
      <c r="F52" s="510">
        <v>9</v>
      </c>
      <c r="G52" s="763">
        <v>0</v>
      </c>
      <c r="H52" s="763">
        <v>0</v>
      </c>
      <c r="I52" s="510">
        <v>25</v>
      </c>
      <c r="J52" s="510">
        <v>33</v>
      </c>
      <c r="K52" s="422">
        <v>93</v>
      </c>
      <c r="L52" s="510">
        <v>10</v>
      </c>
      <c r="M52" s="510">
        <v>10</v>
      </c>
      <c r="N52" s="510">
        <v>10</v>
      </c>
      <c r="O52" s="510">
        <v>10</v>
      </c>
      <c r="P52" s="510">
        <v>10</v>
      </c>
      <c r="Q52" s="510">
        <v>10</v>
      </c>
      <c r="R52" s="510">
        <v>10</v>
      </c>
      <c r="S52" s="510">
        <v>10</v>
      </c>
      <c r="T52" s="510">
        <v>10</v>
      </c>
      <c r="U52" s="680">
        <v>10</v>
      </c>
      <c r="V52" s="510">
        <v>23</v>
      </c>
    </row>
  </sheetData>
  <sheetProtection sheet="1" formatColumns="0" formatRows="0" autoFilter="0" sort="1" insertRows="1" insertColumns="1" deleteRows="1" deleteColumns="1"/>
  <mergeCells count="29">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 ref="B46:B48"/>
    <mergeCell ref="C46:C48"/>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0 I40 G43 I43 G46 I4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G47 I47 G48 I4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H46 J46 H47 J47 H48 J48">
      <formula1>900</formula1>
    </dataValidation>
    <dataValidation allowBlank="1" showInputMessage="1" showErrorMessage="1" prompt="Для выбора выполните двойной щелчок левой клавиши мыши по ячейке." sqref="I36 G50 I50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F8A2B-BB78-4698-F58E-D146A902ABC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965</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"Биробиджанская ТЭЦ"</v>
      </c>
      <c r="G6" s="2254"/>
      <c r="H6" s="2254"/>
      <c r="I6" s="2254"/>
      <c r="J6" s="2254"/>
      <c r="K6" s="2254"/>
      <c r="M6" s="587"/>
      <c r="AB6" s="1153"/>
      <c r="AE6" s="1636">
        <v>16</v>
      </c>
    </row>
    <row customHeight="1" ht="10.5">
      <c r="AE7" s="763">
        <v>10</v>
      </c>
    </row>
    <row customHeight="1" ht="10.5">
      <c r="A8" s="1056"/>
      <c r="B8" s="1056"/>
      <c r="C8" s="1056"/>
      <c r="F8" s="2106" t="s">
        <v>299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customHeight="1" ht="43.050000000000004">
      <c r="A10" s="910"/>
      <c r="B10" s="910"/>
      <c r="C10" s="910"/>
      <c r="F10" s="2180"/>
      <c r="G10" s="2180"/>
      <c r="H10" s="2237"/>
      <c r="I10" s="2180"/>
      <c r="J10" s="2180"/>
      <c r="K10" s="2180"/>
      <c r="L10" s="2180"/>
      <c r="M10" s="2180"/>
      <c r="N10" s="908" t="s">
        <v>976</v>
      </c>
      <c r="O10" s="908" t="s">
        <v>977</v>
      </c>
      <c r="P10" s="909" t="s">
        <v>978</v>
      </c>
      <c r="Q10" s="920" t="s">
        <v>89</v>
      </c>
      <c r="R10" s="920" t="s">
        <v>979</v>
      </c>
      <c r="S10" s="920" t="s">
        <v>980</v>
      </c>
      <c r="T10" s="921" t="s">
        <v>981</v>
      </c>
      <c r="U10" s="920" t="s">
        <v>89</v>
      </c>
      <c r="V10" s="920" t="s">
        <v>982</v>
      </c>
      <c r="W10" s="920" t="s">
        <v>980</v>
      </c>
      <c r="X10" s="921" t="s">
        <v>981</v>
      </c>
      <c r="Y10" s="306" t="s">
        <v>983</v>
      </c>
      <c r="Z10" s="2106" t="s">
        <v>88</v>
      </c>
      <c r="AA10" s="2108"/>
      <c r="AB10" s="1054" t="s">
        <v>984</v>
      </c>
      <c r="AE10" s="763">
        <v>41</v>
      </c>
    </row>
    <row s="1647" customFormat="1" customHeight="1" ht="5.25" hidden="1">
      <c r="A11" s="1057"/>
      <c r="B11" s="1057"/>
      <c r="C11" s="1057"/>
      <c r="E11" s="1055"/>
      <c r="F11" s="2411" t="s">
        <v>375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82223-33A2-E3F1-1B5C-5210F8E989A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"ДГК" СП "Биробиджанская ТЭЦ"</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1008</v>
      </c>
      <c r="K12" s="2132"/>
      <c r="L12" s="2237"/>
      <c r="M12" s="2237"/>
      <c r="N12" s="2132"/>
      <c r="O12" s="2132"/>
      <c r="P12" s="2423"/>
      <c r="Q12" s="2423"/>
      <c r="R12" s="2423"/>
      <c r="S12" s="1139" t="s">
        <v>86</v>
      </c>
      <c r="T12" s="1139" t="s">
        <v>87</v>
      </c>
      <c r="U12" s="1139" t="s">
        <v>85</v>
      </c>
      <c r="V12" s="1139" t="s">
        <v>1009</v>
      </c>
      <c r="W12" s="1139" t="s">
        <v>85</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B877B-0771-7543-373E-ADE3520F80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"ДГК" СП "Биробиджанская ТЭЦ"</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299</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1017</v>
      </c>
      <c r="H10" s="2431" t="s">
        <v>1018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1020</v>
      </c>
      <c r="G14" s="2426" t="s">
        <v>1021</v>
      </c>
      <c r="H14" s="2426"/>
      <c r="I14" s="2426"/>
      <c r="J14" s="2426"/>
      <c r="K14" s="1239"/>
      <c r="W14" s="1160">
        <v>11</v>
      </c>
    </row>
    <row customHeight="1" ht="11.549999999999999">
      <c r="F15" s="1235">
        <v>1</v>
      </c>
      <c r="G15" s="695" t="s">
        <v>1022</v>
      </c>
      <c r="H15" s="1241">
        <f>SUM(I15:J15)</f>
        <v>0</v>
      </c>
      <c r="I15" s="1241">
        <f>SUM(I16:I27)</f>
        <v>0</v>
      </c>
      <c r="J15" s="1230"/>
      <c r="K15" s="1239"/>
      <c r="W15" s="1160">
        <v>11</v>
      </c>
    </row>
    <row customHeight="1" ht="24">
      <c r="F16" s="1235" t="s">
        <v>1023</v>
      </c>
      <c r="G16" s="1242" t="s">
        <v>1024</v>
      </c>
      <c r="H16" s="1241">
        <f>SUM(I16:J16)</f>
        <v>0</v>
      </c>
      <c r="I16" s="1240"/>
      <c r="J16" s="1230"/>
      <c r="K16" s="1239"/>
      <c r="W16" s="1160">
        <v>23</v>
      </c>
    </row>
    <row customHeight="1" ht="24">
      <c r="F17" s="1235" t="s">
        <v>1025</v>
      </c>
      <c r="G17" s="1242" t="s">
        <v>1026</v>
      </c>
      <c r="H17" s="1241">
        <f>SUM(I17:J17)</f>
        <v>0</v>
      </c>
      <c r="I17" s="1240"/>
      <c r="J17" s="1230"/>
      <c r="K17" s="1239"/>
      <c r="W17" s="1160">
        <v>23</v>
      </c>
    </row>
    <row customHeight="1" ht="35.699999999999996">
      <c r="F18" s="1235" t="s">
        <v>1027</v>
      </c>
      <c r="G18" s="1242" t="s">
        <v>1028</v>
      </c>
      <c r="H18" s="1241">
        <f>SUM(I18:J18)</f>
        <v>0</v>
      </c>
      <c r="I18" s="1240"/>
      <c r="J18" s="1230"/>
      <c r="K18" s="1239"/>
      <c r="W18" s="1160">
        <v>34</v>
      </c>
    </row>
    <row customHeight="1" ht="35.699999999999996">
      <c r="F19" s="1235" t="s">
        <v>1029</v>
      </c>
      <c r="G19" s="1242" t="s">
        <v>1030</v>
      </c>
      <c r="H19" s="1241">
        <f>SUM(I19:J19)</f>
        <v>0</v>
      </c>
      <c r="I19" s="1240"/>
      <c r="J19" s="1230"/>
      <c r="K19" s="1239"/>
      <c r="W19" s="1160">
        <v>34</v>
      </c>
    </row>
    <row customHeight="1" ht="48.29999999999999">
      <c r="F20" s="1235" t="s">
        <v>1031</v>
      </c>
      <c r="G20" s="1242" t="s">
        <v>1032</v>
      </c>
      <c r="H20" s="1241">
        <f>SUM(I20:J20)</f>
        <v>0</v>
      </c>
      <c r="I20" s="1240"/>
      <c r="J20" s="1230"/>
      <c r="K20" s="1239"/>
      <c r="W20" s="1160">
        <v>46</v>
      </c>
    </row>
    <row customHeight="1" ht="35.699999999999996">
      <c r="F21" s="1235" t="s">
        <v>1033</v>
      </c>
      <c r="G21" s="1242" t="s">
        <v>1034</v>
      </c>
      <c r="H21" s="1241">
        <f>SUM(I21:J21)</f>
        <v>0</v>
      </c>
      <c r="I21" s="1240"/>
      <c r="J21" s="1230"/>
      <c r="K21" s="1239"/>
      <c r="W21" s="1160">
        <v>34</v>
      </c>
    </row>
    <row customHeight="1" ht="35.699999999999996">
      <c r="F22" s="1235" t="s">
        <v>1035</v>
      </c>
      <c r="G22" s="1242" t="s">
        <v>1036</v>
      </c>
      <c r="H22" s="1241">
        <f>SUM(I22:J22)</f>
        <v>0</v>
      </c>
      <c r="I22" s="1240"/>
      <c r="J22" s="1230"/>
      <c r="K22" s="1239"/>
      <c r="W22" s="1160">
        <v>34</v>
      </c>
    </row>
    <row customHeight="1" ht="24">
      <c r="F23" s="1235" t="s">
        <v>1037</v>
      </c>
      <c r="G23" s="1242" t="s">
        <v>1038</v>
      </c>
      <c r="H23" s="1241">
        <f>SUM(I23:J23)</f>
        <v>0</v>
      </c>
      <c r="I23" s="1240"/>
      <c r="J23" s="1230"/>
      <c r="K23" s="1239"/>
      <c r="W23" s="1160">
        <v>23</v>
      </c>
    </row>
    <row customHeight="1" ht="24">
      <c r="F24" s="1235" t="s">
        <v>1039</v>
      </c>
      <c r="G24" s="1242" t="s">
        <v>1040</v>
      </c>
      <c r="H24" s="1241">
        <f>SUM(I24:J24)</f>
        <v>0</v>
      </c>
      <c r="I24" s="1240"/>
      <c r="J24" s="1230"/>
      <c r="K24" s="1239"/>
      <c r="W24" s="1160">
        <v>23</v>
      </c>
    </row>
    <row customHeight="1" ht="35.699999999999996">
      <c r="F25" s="1235" t="s">
        <v>1041</v>
      </c>
      <c r="G25" s="1242" t="s">
        <v>1042</v>
      </c>
      <c r="H25" s="1241">
        <f>SUM(I25:J25)</f>
        <v>0</v>
      </c>
      <c r="I25" s="1240"/>
      <c r="J25" s="1230"/>
      <c r="K25" s="1239"/>
      <c r="W25" s="1160">
        <v>34</v>
      </c>
    </row>
    <row customHeight="1" ht="35.699999999999996">
      <c r="F26" s="1235" t="s">
        <v>1043</v>
      </c>
      <c r="G26" s="1242" t="s">
        <v>1044</v>
      </c>
      <c r="H26" s="1241">
        <f>SUM(I26:J26)</f>
        <v>0</v>
      </c>
      <c r="I26" s="1240"/>
      <c r="J26" s="1230"/>
      <c r="K26" s="1239"/>
      <c r="W26" s="1160">
        <v>34</v>
      </c>
    </row>
    <row customHeight="1" ht="11.549999999999999">
      <c r="F27" s="1235" t="s">
        <v>1045</v>
      </c>
      <c r="G27" s="1242" t="s">
        <v>1046</v>
      </c>
      <c r="H27" s="1241">
        <f>SUM(I27:J27)</f>
        <v>0</v>
      </c>
      <c r="I27" s="1240"/>
      <c r="J27" s="1230"/>
      <c r="K27" s="1239"/>
      <c r="W27" s="1160">
        <v>11</v>
      </c>
    </row>
    <row customHeight="1" ht="11.549999999999999">
      <c r="F28" s="1235">
        <v>2</v>
      </c>
      <c r="G28" s="695" t="s">
        <v>1047</v>
      </c>
      <c r="H28" s="1241">
        <f>SUM(I28:J28)</f>
        <v>0</v>
      </c>
      <c r="I28" s="1241">
        <f>SUM(I29:I31)</f>
        <v>0</v>
      </c>
      <c r="J28" s="1230"/>
      <c r="K28" s="1239"/>
      <c r="W28" s="1160">
        <v>11</v>
      </c>
    </row>
    <row customHeight="1" ht="11.549999999999999">
      <c r="F29" s="1235" t="s">
        <v>708</v>
      </c>
      <c r="G29" s="1242" t="s">
        <v>1048</v>
      </c>
      <c r="H29" s="1241">
        <f>SUM(I29:J29)</f>
        <v>0</v>
      </c>
      <c r="I29" s="1240"/>
      <c r="J29" s="1230"/>
      <c r="K29" s="1239"/>
      <c r="W29" s="1160">
        <v>11</v>
      </c>
    </row>
    <row customHeight="1" ht="11.549999999999999">
      <c r="F30" s="1235" t="s">
        <v>306</v>
      </c>
      <c r="G30" s="1242" t="s">
        <v>1049</v>
      </c>
      <c r="H30" s="1241">
        <f>SUM(I30:J30)</f>
        <v>0</v>
      </c>
      <c r="I30" s="1240"/>
      <c r="J30" s="1230"/>
      <c r="K30" s="1239"/>
      <c r="W30" s="1160">
        <v>11</v>
      </c>
    </row>
    <row customHeight="1" ht="11.549999999999999">
      <c r="F31" s="1235" t="s">
        <v>309</v>
      </c>
      <c r="G31" s="1242" t="s">
        <v>1050</v>
      </c>
      <c r="H31" s="1241">
        <f>SUM(I31:J31)</f>
        <v>0</v>
      </c>
      <c r="I31" s="1240"/>
      <c r="J31" s="1230"/>
      <c r="K31" s="1239"/>
      <c r="W31" s="1160">
        <v>11</v>
      </c>
    </row>
    <row customHeight="1" ht="11.549999999999999">
      <c r="F32" s="1235">
        <v>3</v>
      </c>
      <c r="G32" s="695" t="s">
        <v>1051</v>
      </c>
      <c r="H32" s="1241">
        <f>SUM(I32:J32)</f>
        <v>0</v>
      </c>
      <c r="I32" s="1241">
        <f>SUM(I33:I34)</f>
        <v>0</v>
      </c>
      <c r="J32" s="1230"/>
      <c r="K32" s="1239"/>
      <c r="W32" s="1160">
        <v>11</v>
      </c>
    </row>
    <row customHeight="1" ht="48.29999999999999">
      <c r="F33" s="1235" t="s">
        <v>323</v>
      </c>
      <c r="G33" s="1242" t="s">
        <v>1052</v>
      </c>
      <c r="H33" s="1241">
        <f>SUM(I33:J33)</f>
        <v>0</v>
      </c>
      <c r="I33" s="1240"/>
      <c r="J33" s="1230"/>
      <c r="K33" s="1239"/>
      <c r="W33" s="1160">
        <v>46</v>
      </c>
    </row>
    <row customHeight="1" ht="11.549999999999999">
      <c r="F34" s="1235" t="s">
        <v>331</v>
      </c>
      <c r="G34" s="1242" t="s">
        <v>1053</v>
      </c>
      <c r="H34" s="1241">
        <f>SUM(I34:J34)</f>
        <v>0</v>
      </c>
      <c r="I34" s="1240"/>
      <c r="J34" s="1230"/>
      <c r="K34" s="1239"/>
      <c r="W34" s="1160">
        <v>11</v>
      </c>
    </row>
    <row customHeight="1" ht="11.549999999999999">
      <c r="F35" s="1235">
        <v>4</v>
      </c>
      <c r="G35" s="695" t="s">
        <v>1054</v>
      </c>
      <c r="H35" s="1241">
        <f>SUM(I35:J35)</f>
        <v>0</v>
      </c>
      <c r="I35" s="1240"/>
      <c r="J35" s="1230"/>
      <c r="K35" s="1239"/>
      <c r="W35" s="1160">
        <v>11</v>
      </c>
    </row>
    <row customHeight="1" ht="11.549999999999999">
      <c r="F36" s="1235"/>
      <c r="G36" s="698" t="s">
        <v>1055</v>
      </c>
      <c r="H36" s="1241">
        <f>SUM(I36:J36)</f>
        <v>0</v>
      </c>
      <c r="I36" s="1241">
        <f>SUM(I15,I28,I32,I35)</f>
        <v>0</v>
      </c>
      <c r="J36" s="1230"/>
      <c r="K36" s="1239"/>
      <c r="W36" s="1160">
        <v>11</v>
      </c>
    </row>
    <row customHeight="1" ht="29.25">
      <c r="F37" s="1236" t="s">
        <v>1056</v>
      </c>
      <c r="G37" s="2427" t="s">
        <v>1057</v>
      </c>
      <c r="H37" s="2427"/>
      <c r="I37" s="2427"/>
      <c r="J37" s="2427"/>
      <c r="K37" s="1239"/>
      <c r="W37" s="1160">
        <v>28</v>
      </c>
    </row>
    <row customHeight="1" ht="24">
      <c r="F38" s="1235" t="s">
        <v>109</v>
      </c>
      <c r="G38" s="695" t="s">
        <v>1058</v>
      </c>
      <c r="H38" s="1241">
        <f>SUM(I38:J38)</f>
        <v>0</v>
      </c>
      <c r="I38" s="1241">
        <f>SUM(I39,I44,I47)</f>
        <v>0</v>
      </c>
      <c r="J38" s="1230"/>
      <c r="K38" s="1239"/>
      <c r="W38" s="1160">
        <v>23</v>
      </c>
    </row>
    <row customHeight="1" ht="11.549999999999999">
      <c r="F39" s="1235" t="s">
        <v>1023</v>
      </c>
      <c r="G39" s="1242" t="s">
        <v>1022</v>
      </c>
      <c r="H39" s="1241">
        <f>SUM(I39:J39)</f>
        <v>0</v>
      </c>
      <c r="I39" s="1241">
        <f>SUM(I40:I43)</f>
        <v>0</v>
      </c>
      <c r="J39" s="1230"/>
      <c r="K39" s="1239"/>
      <c r="W39" s="1160">
        <v>11</v>
      </c>
    </row>
    <row customHeight="1" ht="24">
      <c r="F40" s="1235" t="s">
        <v>1059</v>
      </c>
      <c r="G40" s="1243" t="s">
        <v>1060</v>
      </c>
      <c r="H40" s="1241">
        <f>SUM(I40:J40)</f>
        <v>0</v>
      </c>
      <c r="I40" s="1240"/>
      <c r="J40" s="1230"/>
      <c r="K40" s="1239"/>
      <c r="W40" s="1160">
        <v>23</v>
      </c>
    </row>
    <row customHeight="1" ht="11.549999999999999">
      <c r="F41" s="1235" t="s">
        <v>1061</v>
      </c>
      <c r="G41" s="1243" t="s">
        <v>1062</v>
      </c>
      <c r="H41" s="1241">
        <f>SUM(I41:J41)</f>
        <v>0</v>
      </c>
      <c r="I41" s="1240"/>
      <c r="J41" s="1230"/>
      <c r="K41" s="1239"/>
      <c r="W41" s="1160">
        <v>11</v>
      </c>
    </row>
    <row customHeight="1" ht="11.549999999999999">
      <c r="F42" s="1235" t="s">
        <v>1063</v>
      </c>
      <c r="G42" s="1243" t="s">
        <v>1064</v>
      </c>
      <c r="H42" s="1241">
        <f>SUM(I42:J42)</f>
        <v>0</v>
      </c>
      <c r="I42" s="1240"/>
      <c r="J42" s="1230"/>
      <c r="K42" s="1239"/>
      <c r="W42" s="1160">
        <v>11</v>
      </c>
    </row>
    <row customHeight="1" ht="35.699999999999996">
      <c r="F43" s="1235" t="s">
        <v>1065</v>
      </c>
      <c r="G43" s="1243" t="s">
        <v>1066</v>
      </c>
      <c r="H43" s="1241">
        <f>SUM(I43:J43)</f>
        <v>0</v>
      </c>
      <c r="I43" s="1240"/>
      <c r="J43" s="1230"/>
      <c r="K43" s="1239"/>
      <c r="W43" s="1160">
        <v>34</v>
      </c>
    </row>
    <row customHeight="1" ht="11.549999999999999">
      <c r="F44" s="1235" t="s">
        <v>1025</v>
      </c>
      <c r="G44" s="1242" t="s">
        <v>1051</v>
      </c>
      <c r="H44" s="1241">
        <f>SUM(I44:J44)</f>
        <v>0</v>
      </c>
      <c r="I44" s="1241">
        <f>SUM(I45:I46)</f>
        <v>0</v>
      </c>
      <c r="J44" s="1230"/>
      <c r="K44" s="1239"/>
      <c r="W44" s="1160">
        <v>11</v>
      </c>
    </row>
    <row customHeight="1" ht="48.29999999999999">
      <c r="F45" s="1235" t="s">
        <v>1067</v>
      </c>
      <c r="G45" s="1243" t="s">
        <v>1052</v>
      </c>
      <c r="H45" s="1241">
        <f>SUM(I45:J45)</f>
        <v>0</v>
      </c>
      <c r="I45" s="1240"/>
      <c r="J45" s="1230"/>
      <c r="K45" s="1239"/>
      <c r="W45" s="1160">
        <v>46</v>
      </c>
    </row>
    <row customHeight="1" ht="11.549999999999999">
      <c r="F46" s="1235" t="s">
        <v>1068</v>
      </c>
      <c r="G46" s="1243" t="s">
        <v>1053</v>
      </c>
      <c r="H46" s="1241">
        <f>SUM(I46:J46)</f>
        <v>0</v>
      </c>
      <c r="I46" s="1240"/>
      <c r="J46" s="1230"/>
      <c r="K46" s="1239"/>
      <c r="W46" s="1160">
        <v>11</v>
      </c>
    </row>
    <row customHeight="1" ht="11.549999999999999">
      <c r="F47" s="1235" t="s">
        <v>1027</v>
      </c>
      <c r="G47" s="1242" t="s">
        <v>1069</v>
      </c>
      <c r="H47" s="1241">
        <f>SUM(I47:J47)</f>
        <v>0</v>
      </c>
      <c r="I47" s="1240"/>
      <c r="J47" s="1230"/>
      <c r="K47" s="1239"/>
      <c r="W47" s="1160">
        <v>11</v>
      </c>
    </row>
    <row customHeight="1" ht="24">
      <c r="F48" s="1235" t="s">
        <v>110</v>
      </c>
      <c r="G48" s="695" t="s">
        <v>1070</v>
      </c>
      <c r="H48" s="1241">
        <f>SUM(I48:J48)</f>
        <v>0</v>
      </c>
      <c r="I48" s="1241">
        <f>SUM(I49,I54,I57)</f>
        <v>0</v>
      </c>
      <c r="J48" s="1230"/>
      <c r="K48" s="1239"/>
      <c r="W48" s="1160">
        <v>23</v>
      </c>
    </row>
    <row customHeight="1" ht="11.549999999999999">
      <c r="F49" s="1235" t="s">
        <v>708</v>
      </c>
      <c r="G49" s="1242" t="s">
        <v>1022</v>
      </c>
      <c r="H49" s="1241">
        <f>SUM(I49:J49)</f>
        <v>0</v>
      </c>
      <c r="I49" s="1241">
        <f>SUM(I50:I53)</f>
        <v>0</v>
      </c>
      <c r="J49" s="1230"/>
      <c r="K49" s="1239"/>
      <c r="W49" s="1160">
        <v>11</v>
      </c>
    </row>
    <row customHeight="1" ht="24">
      <c r="F50" s="1235" t="s">
        <v>711</v>
      </c>
      <c r="G50" s="1243" t="s">
        <v>1060</v>
      </c>
      <c r="H50" s="1241">
        <f>SUM(I50:J50)</f>
        <v>0</v>
      </c>
      <c r="I50" s="1240"/>
      <c r="J50" s="1230"/>
      <c r="K50" s="1239"/>
      <c r="W50" s="1160">
        <v>23</v>
      </c>
    </row>
    <row customHeight="1" ht="11.549999999999999">
      <c r="F51" s="1235" t="s">
        <v>714</v>
      </c>
      <c r="G51" s="1243" t="s">
        <v>1062</v>
      </c>
      <c r="H51" s="1241">
        <f>SUM(I51:J51)</f>
        <v>0</v>
      </c>
      <c r="I51" s="1240"/>
      <c r="J51" s="1230"/>
      <c r="K51" s="1239"/>
      <c r="W51" s="1160">
        <v>11</v>
      </c>
    </row>
    <row customHeight="1" ht="11.549999999999999">
      <c r="F52" s="1235" t="s">
        <v>1071</v>
      </c>
      <c r="G52" s="1243" t="s">
        <v>1064</v>
      </c>
      <c r="H52" s="1241">
        <f>SUM(I52:J52)</f>
        <v>0</v>
      </c>
      <c r="I52" s="1240"/>
      <c r="J52" s="1230"/>
      <c r="K52" s="1239"/>
      <c r="W52" s="1160">
        <v>11</v>
      </c>
    </row>
    <row customHeight="1" ht="35.699999999999996">
      <c r="F53" s="1235" t="s">
        <v>1072</v>
      </c>
      <c r="G53" s="1243" t="s">
        <v>1066</v>
      </c>
      <c r="H53" s="1241">
        <f>SUM(I53:J53)</f>
        <v>0</v>
      </c>
      <c r="I53" s="1240"/>
      <c r="J53" s="1230"/>
      <c r="K53" s="1239"/>
      <c r="W53" s="1160">
        <v>34</v>
      </c>
    </row>
    <row customHeight="1" ht="11.549999999999999">
      <c r="F54" s="1235" t="s">
        <v>306</v>
      </c>
      <c r="G54" s="1242" t="s">
        <v>1051</v>
      </c>
      <c r="H54" s="1241">
        <f>SUM(I54:J54)</f>
        <v>0</v>
      </c>
      <c r="I54" s="1241">
        <f>SUM(I55:I56)</f>
        <v>0</v>
      </c>
      <c r="J54" s="1230"/>
      <c r="K54" s="1239"/>
      <c r="W54" s="1160">
        <v>11</v>
      </c>
    </row>
    <row customHeight="1" ht="48.29999999999999">
      <c r="F55" s="1235" t="s">
        <v>718</v>
      </c>
      <c r="G55" s="1243" t="s">
        <v>1052</v>
      </c>
      <c r="H55" s="1241">
        <f>SUM(I55:J55)</f>
        <v>0</v>
      </c>
      <c r="I55" s="1240"/>
      <c r="J55" s="1230"/>
      <c r="K55" s="1239"/>
      <c r="W55" s="1160">
        <v>46</v>
      </c>
    </row>
    <row customHeight="1" ht="11.549999999999999">
      <c r="F56" s="1235" t="s">
        <v>720</v>
      </c>
      <c r="G56" s="1243" t="s">
        <v>1053</v>
      </c>
      <c r="H56" s="1241">
        <f>SUM(I56:J56)</f>
        <v>0</v>
      </c>
      <c r="I56" s="1240"/>
      <c r="J56" s="1230"/>
      <c r="K56" s="1239"/>
      <c r="W56" s="1160">
        <v>11</v>
      </c>
    </row>
    <row customHeight="1" ht="11.549999999999999">
      <c r="F57" s="1235" t="s">
        <v>309</v>
      </c>
      <c r="G57" s="1242" t="s">
        <v>1069</v>
      </c>
      <c r="H57" s="1241">
        <f>SUM(I57:J57)</f>
        <v>0</v>
      </c>
      <c r="I57" s="1240"/>
      <c r="J57" s="1230"/>
      <c r="K57" s="1239"/>
      <c r="W57" s="1160">
        <v>11</v>
      </c>
    </row>
    <row customHeight="1" ht="11.549999999999999">
      <c r="F58" s="1235"/>
      <c r="G58" s="1244" t="s">
        <v>1055</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17276-CC55-7E81-4AE2-E084D025E81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"Биробиджанская ТЭЦ"</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1104</v>
      </c>
      <c r="P14" s="2393"/>
      <c r="Q14" s="2341" t="s">
        <v>1105</v>
      </c>
      <c r="R14" s="2393"/>
      <c r="S14" s="2342"/>
      <c r="T14" s="2218"/>
      <c r="U14" s="2341" t="s">
        <v>835</v>
      </c>
      <c r="V14" s="2393"/>
      <c r="W14" s="2341" t="s">
        <v>838</v>
      </c>
      <c r="X14" s="2393"/>
      <c r="Y14" s="2341" t="s">
        <v>835</v>
      </c>
      <c r="Z14" s="2393"/>
      <c r="AA14" s="2341" t="s">
        <v>845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825</v>
      </c>
      <c r="P16" s="2438"/>
      <c r="Q16" s="2391" t="s">
        <v>827</v>
      </c>
      <c r="R16" s="2438"/>
      <c r="S16" s="2391" t="s">
        <v>831</v>
      </c>
      <c r="T16" s="2438"/>
      <c r="U16" s="2391" t="s">
        <v>836</v>
      </c>
      <c r="V16" s="2438"/>
      <c r="W16" s="2391" t="s">
        <v>839</v>
      </c>
      <c r="X16" s="2438"/>
      <c r="Y16" s="2391" t="s">
        <v>843</v>
      </c>
      <c r="Z16" s="2438"/>
      <c r="AA16" s="2391" t="s">
        <v>846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557</v>
      </c>
      <c r="BU16" s="2438"/>
      <c r="BV16" s="2391" t="s">
        <v>557</v>
      </c>
      <c r="BW16" s="2438"/>
      <c r="BX16" s="2391" t="s">
        <v>557</v>
      </c>
      <c r="BY16" s="2438"/>
      <c r="BZ16" s="2391" t="s">
        <v>557</v>
      </c>
      <c r="CA16" s="2438"/>
      <c r="CB16" s="2391" t="s">
        <v>1110</v>
      </c>
      <c r="CC16" s="2438"/>
      <c r="CD16" s="2391" t="s">
        <v>557</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557</v>
      </c>
      <c r="CZ16" s="2393"/>
      <c r="DA16" s="2341" t="s">
        <v>557</v>
      </c>
      <c r="DB16" s="2393"/>
      <c r="DC16" s="2341" t="s">
        <v>557</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3DF8B-869C-E0DA-BD78-11F768CB9D5D}"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688</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АО "ДГК" СП "Биробиджанская ТЭЦ"</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32" t="s">
        <v>300</v>
      </c>
      <c r="S9" s="510">
        <v>15</v>
      </c>
    </row>
    <row s="1640" customFormat="1" customHeight="1" ht="15.75">
      <c r="A10" s="764"/>
      <c r="C10" s="181"/>
      <c r="D10" s="716"/>
      <c r="E10" s="2372" t="s">
        <v>563</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564</v>
      </c>
      <c r="F11" s="2373"/>
      <c r="G11" s="821" t="str">
        <f>IF(G8="","",INDEX(DIFFERENTIATION_UNMERGE_SYSTEM,MATCH(G8,DIFFERENTIATION_ID_DIFF,0)))</f>
        <v/>
      </c>
      <c r="H11" s="821" t="str">
        <f>IF(H8="","",INDEX(DIFFERENTIATION_UNMERGE_SYSTEM,MATCH(H8,DIFFERENTIATION_ID_DIFF,0)))</f>
        <v>Биробиджанская ТЭЦ</v>
      </c>
      <c r="I11" s="2132"/>
      <c r="R11" s="680"/>
      <c r="S11" s="763">
        <v>15</v>
      </c>
    </row>
    <row s="1640" customFormat="1" customHeight="1" ht="15.75">
      <c r="A12" s="764"/>
      <c r="C12" s="181"/>
      <c r="D12" s="2374" t="s">
        <v>299</v>
      </c>
      <c r="E12" s="2375"/>
      <c r="F12" s="2375"/>
      <c r="G12" s="892"/>
      <c r="H12" s="892"/>
      <c r="I12" s="2132"/>
      <c r="R12" s="680"/>
      <c r="S12" s="763">
        <v>15</v>
      </c>
    </row>
    <row customHeight="1" ht="35.699999999999996">
      <c r="C13" s="181"/>
      <c r="D13" s="766" t="s">
        <v>88</v>
      </c>
      <c r="E13" s="765" t="s">
        <v>301</v>
      </c>
      <c r="F13" s="765" t="s">
        <v>565</v>
      </c>
      <c r="G13" s="813" t="s">
        <v>302</v>
      </c>
      <c r="H13" s="759" t="s">
        <v>302</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1116</v>
      </c>
      <c r="G15" s="690"/>
      <c r="H15" s="690">
        <v>1</v>
      </c>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1116</v>
      </c>
      <c r="G16" s="690"/>
      <c r="H16" s="690">
        <v>0</v>
      </c>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1116</v>
      </c>
      <c r="G17" s="690"/>
      <c r="H17" s="690">
        <v>0</v>
      </c>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37.24</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1117</v>
      </c>
      <c r="E20" s="693"/>
      <c r="F20" s="514"/>
      <c r="G20" s="514"/>
      <c r="H20" s="514"/>
      <c r="I20" s="1768"/>
      <c r="S20" s="510">
        <v>0</v>
      </c>
    </row>
    <row customHeight="1" ht="29.25">
      <c r="C21" s="456"/>
      <c r="D21" s="544" t="s">
        <v>312</v>
      </c>
      <c r="E21" s="675" t="s">
        <v>1118</v>
      </c>
      <c r="F21" s="1766" t="str">
        <f>IF(TEMPLATE_SPHERE="HEAT","Гкал/час","тыс. куб. м/сутки")</f>
        <v>Гкал/час</v>
      </c>
      <c r="G21" s="685"/>
      <c r="H21" s="685">
        <v>37.24</v>
      </c>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F1A9-AD14-7E53-25C7-F0FD925A980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"ДГК" СП "Биробиджанская ТЭЦ"</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299</v>
      </c>
      <c r="E9" s="2214"/>
      <c r="F9" s="2214"/>
      <c r="G9" s="2394" t="s">
        <v>300</v>
      </c>
      <c r="Q9" s="88">
        <v>14</v>
      </c>
    </row>
    <row customHeight="1" ht="24">
      <c r="C10" s="101"/>
      <c r="D10" s="110" t="s">
        <v>88</v>
      </c>
      <c r="E10" s="113" t="s">
        <v>301</v>
      </c>
      <c r="F10" s="113" t="s">
        <v>389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305</v>
      </c>
      <c r="G12" s="156"/>
      <c r="Q12" s="88">
        <v>62</v>
      </c>
    </row>
    <row customHeight="1" ht="24">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305</v>
      </c>
      <c r="G16" s="342"/>
      <c r="Q16" s="88">
        <v>14</v>
      </c>
    </row>
    <row customHeight="1" ht="14.699999999999998">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1027</v>
      </c>
      <c r="E19" s="888" t="s">
        <v>1122</v>
      </c>
      <c r="F19" s="390"/>
      <c r="G19" s="342" t="s">
        <v>1123</v>
      </c>
      <c r="I19" s="505"/>
      <c r="J19" s="505"/>
      <c r="Q19" s="763">
        <v>0</v>
      </c>
    </row>
    <row s="1640" customFormat="1" customHeight="1" ht="14.699999999999998">
      <c r="A20" s="348"/>
      <c r="B20" s="151"/>
      <c r="C20" s="312"/>
      <c r="D20" s="890">
        <v>2</v>
      </c>
      <c r="E20" s="335" t="s">
        <v>1124</v>
      </c>
      <c r="F20" s="203" t="s">
        <v>305</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8" t="s">
        <v>110</v>
      </c>
      <c r="E23" s="202" t="s">
        <v>1125</v>
      </c>
      <c r="F23" s="1675" t="s">
        <v>305</v>
      </c>
      <c r="G23" s="350"/>
      <c r="I23" s="1629"/>
      <c r="J23" s="1629"/>
      <c r="Q23" s="1636">
        <v>0</v>
      </c>
    </row>
    <row s="1640" customFormat="1" customHeight="1" ht="14.25" hidden="1">
      <c r="A24" s="348"/>
      <c r="B24" s="1165"/>
      <c r="C24" s="381"/>
      <c r="D24" s="1678" t="s">
        <v>708</v>
      </c>
      <c r="E24" s="1677" t="s">
        <v>1126</v>
      </c>
      <c r="F24" s="1675" t="s">
        <v>305</v>
      </c>
      <c r="G24" s="342"/>
      <c r="I24" s="1629"/>
      <c r="J24" s="1629"/>
      <c r="Q24" s="1636">
        <v>0</v>
      </c>
    </row>
    <row s="1640" customFormat="1" customHeight="1" ht="14.25" hidden="1">
      <c r="A25" s="348"/>
      <c r="B25" s="1165"/>
      <c r="C25" s="381"/>
      <c r="D25" s="1678" t="s">
        <v>711</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4FD61-D995-AC12-609A-F22AD8F7445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688</v>
      </c>
      <c r="D2" s="1678"/>
      <c r="E2" s="204"/>
      <c r="F2" s="1675"/>
      <c r="G2" s="1675" t="s">
        <v>305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688</v>
      </c>
      <c r="D4" s="1678"/>
      <c r="E4" s="210" t="s">
        <v>1129</v>
      </c>
      <c r="F4" s="1675"/>
      <c r="G4" s="262"/>
      <c r="H4" s="1675" t="s">
        <v>305</v>
      </c>
      <c r="K4" s="1629"/>
      <c r="L4" s="1629"/>
      <c r="M4" s="1636">
        <v>0</v>
      </c>
    </row>
    <row s="1640" customFormat="1" customHeight="1" ht="14.25" hidden="1">
      <c r="A5" s="1367"/>
      <c r="B5" s="1165"/>
      <c r="C5" s="349"/>
      <c r="K5" s="1629"/>
      <c r="L5" s="1629"/>
      <c r="M5" s="1636">
        <v>0</v>
      </c>
    </row>
    <row s="1640" customFormat="1" customHeight="1" ht="18.75" hidden="1">
      <c r="A6" s="1688"/>
      <c r="B6" s="1165"/>
      <c r="C6" s="1735" t="s">
        <v>688</v>
      </c>
      <c r="D6" s="1678"/>
      <c r="E6" s="211" t="s">
        <v>1130</v>
      </c>
      <c r="F6" s="1675"/>
      <c r="G6" s="262"/>
      <c r="H6" s="1675" t="s">
        <v>305</v>
      </c>
      <c r="K6" s="1629"/>
      <c r="L6" s="1629"/>
      <c r="M6" s="1636">
        <v>0</v>
      </c>
    </row>
    <row s="1640" customFormat="1" customHeight="1" ht="14.25" hidden="1">
      <c r="A7" s="1367"/>
      <c r="B7" s="1165"/>
      <c r="C7" s="349"/>
      <c r="K7" s="1629"/>
      <c r="L7" s="1629"/>
      <c r="M7" s="1636">
        <v>0</v>
      </c>
    </row>
    <row s="1640" customFormat="1" customHeight="1" ht="18.75" hidden="1">
      <c r="A8" s="1688"/>
      <c r="B8" s="1165"/>
      <c r="C8" s="1735" t="s">
        <v>688</v>
      </c>
      <c r="D8" s="1678"/>
      <c r="E8" s="211" t="s">
        <v>1131</v>
      </c>
      <c r="F8" s="1675"/>
      <c r="G8" s="262"/>
      <c r="H8" s="1675" t="s">
        <v>305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688</v>
      </c>
      <c r="D10" s="1678"/>
      <c r="E10" s="211" t="s">
        <v>1132</v>
      </c>
      <c r="F10" s="1675"/>
      <c r="G10" s="1679"/>
      <c r="H10" s="1675" t="s">
        <v>305</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"ДГК" СП "Биробиджанская ТЭЦ"</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299</v>
      </c>
      <c r="E18" s="2214"/>
      <c r="F18" s="2214"/>
      <c r="G18" s="2214"/>
      <c r="H18" s="2214"/>
      <c r="I18" s="2394" t="s">
        <v>300</v>
      </c>
      <c r="M18" s="88">
        <v>21</v>
      </c>
    </row>
    <row customHeight="1" ht="22.049999999999997">
      <c r="C19" s="101"/>
      <c r="D19" s="110" t="s">
        <v>88</v>
      </c>
      <c r="E19" s="113" t="s">
        <v>301</v>
      </c>
      <c r="F19" s="113"/>
      <c r="G19" s="113" t="s">
        <v>302</v>
      </c>
      <c r="H19" s="113" t="s">
        <v>389</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1023</v>
      </c>
      <c r="E22" s="199" t="s">
        <v>1135</v>
      </c>
      <c r="F22" s="203"/>
      <c r="G22" s="1742"/>
      <c r="H22" s="203" t="s">
        <v>305</v>
      </c>
      <c r="I22" s="156" t="s">
        <v>1136</v>
      </c>
      <c r="M22" s="88">
        <v>20</v>
      </c>
    </row>
    <row customHeight="1" ht="60">
      <c r="A23" s="1688"/>
      <c r="C23" s="101"/>
      <c r="D23" s="152" t="s">
        <v>1025</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305</v>
      </c>
      <c r="H24" s="218"/>
      <c r="I24" s="264" t="s">
        <v>630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323</v>
      </c>
      <c r="E26" s="204"/>
      <c r="F26" s="203"/>
      <c r="G26" s="203" t="s">
        <v>305</v>
      </c>
      <c r="H26" s="218"/>
      <c r="I26" s="2174" t="s">
        <v>1139</v>
      </c>
      <c r="M26" s="88">
        <v>14</v>
      </c>
    </row>
    <row customHeight="1" ht="15.75">
      <c r="A27" s="1688" t="s">
        <v>109</v>
      </c>
      <c r="C27" s="101"/>
      <c r="D27" s="114"/>
      <c r="E27" s="208" t="s">
        <v>321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753</v>
      </c>
      <c r="E29" s="210" t="s">
        <v>1129</v>
      </c>
      <c r="F29" s="203"/>
      <c r="G29" s="262"/>
      <c r="H29" s="203" t="s">
        <v>305</v>
      </c>
      <c r="I29" s="2174" t="s">
        <v>1140</v>
      </c>
      <c r="M29" s="88">
        <v>20</v>
      </c>
    </row>
    <row customHeight="1" ht="15.75">
      <c r="A30" s="1688" t="s">
        <v>110</v>
      </c>
      <c r="C30" s="101"/>
      <c r="D30" s="114"/>
      <c r="E30" s="208" t="s">
        <v>321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1141</v>
      </c>
      <c r="E33" s="211" t="s">
        <v>1130</v>
      </c>
      <c r="F33" s="203"/>
      <c r="G33" s="262"/>
      <c r="H33" s="203" t="s">
        <v>305</v>
      </c>
      <c r="I33" s="2174" t="s">
        <v>1142</v>
      </c>
      <c r="M33" s="88">
        <v>14</v>
      </c>
    </row>
    <row customHeight="1" ht="15.75">
      <c r="A34" s="1688" t="s">
        <v>90</v>
      </c>
      <c r="C34" s="101"/>
      <c r="D34" s="114"/>
      <c r="E34" s="209" t="s">
        <v>321</v>
      </c>
      <c r="F34" s="205"/>
      <c r="G34" s="205"/>
      <c r="H34" s="206"/>
      <c r="I34" s="2176"/>
      <c r="M34" s="88">
        <v>15</v>
      </c>
    </row>
    <row customHeight="1" ht="25.2">
      <c r="A35" s="1688"/>
      <c r="C35" s="101"/>
      <c r="D35" s="152" t="s">
        <v>881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1143</v>
      </c>
      <c r="E36" s="211" t="s">
        <v>1131</v>
      </c>
      <c r="F36" s="203"/>
      <c r="G36" s="262"/>
      <c r="H36" s="203" t="s">
        <v>305</v>
      </c>
      <c r="I36" s="2148" t="s">
        <v>1144</v>
      </c>
      <c r="M36" s="88">
        <v>14</v>
      </c>
    </row>
    <row customHeight="1" ht="15.75">
      <c r="A37" s="1688" t="s">
        <v>91</v>
      </c>
      <c r="C37" s="101"/>
      <c r="D37" s="114"/>
      <c r="E37" s="209" t="s">
        <v>321</v>
      </c>
      <c r="F37" s="205"/>
      <c r="G37" s="205"/>
      <c r="H37" s="206"/>
      <c r="I37" s="2148"/>
      <c r="M37" s="88">
        <v>15</v>
      </c>
    </row>
    <row customHeight="1" ht="27.299999999999997">
      <c r="A38" s="1688"/>
      <c r="C38" s="101"/>
      <c r="D38" s="152" t="s">
        <v>882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883</v>
      </c>
      <c r="E39" s="211" t="s">
        <v>1132</v>
      </c>
      <c r="F39" s="203"/>
      <c r="G39" s="212"/>
      <c r="H39" s="203" t="s">
        <v>305</v>
      </c>
      <c r="I39" s="2174" t="s">
        <v>1145</v>
      </c>
      <c r="L39" s="160" t="s">
        <v>1133</v>
      </c>
      <c r="M39" s="88">
        <v>14</v>
      </c>
    </row>
    <row customHeight="1" ht="15.75">
      <c r="A40" s="1688" t="s">
        <v>111</v>
      </c>
      <c r="C40" s="101"/>
      <c r="D40" s="114"/>
      <c r="E40" s="209" t="s">
        <v>321</v>
      </c>
      <c r="F40" s="205"/>
      <c r="G40" s="205"/>
      <c r="H40" s="206"/>
      <c r="I40" s="2176"/>
      <c r="M40" s="88">
        <v>15</v>
      </c>
    </row>
    <row s="1828" customFormat="1" customHeight="1" ht="3">
      <c r="A41" s="1688"/>
      <c r="K41" s="201"/>
      <c r="L41" s="201"/>
      <c r="M41" s="145">
        <v>3</v>
      </c>
    </row>
    <row customHeight="1" ht="26.25">
      <c r="D42" s="1686" t="s">
        <v>803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6659B-58EE-9158-7076-C825758892A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305</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305</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299</v>
      </c>
      <c r="F19" s="2214"/>
      <c r="G19" s="2214"/>
      <c r="H19" s="2214"/>
      <c r="I19" s="2214"/>
      <c r="J19" s="2214"/>
      <c r="K19" s="2214"/>
      <c r="L19" s="2214"/>
      <c r="M19" s="2394" t="s">
        <v>300</v>
      </c>
      <c r="AH19" s="379">
        <v>21</v>
      </c>
    </row>
    <row customHeight="1" ht="22.049999999999997">
      <c r="D20" s="381"/>
      <c r="E20" s="2282" t="s">
        <v>88</v>
      </c>
      <c r="F20" s="2229" t="s">
        <v>123</v>
      </c>
      <c r="G20" s="2229" t="s">
        <v>124</v>
      </c>
      <c r="H20" s="2391" t="s">
        <v>1149</v>
      </c>
      <c r="I20" s="2392"/>
      <c r="J20" s="2438"/>
      <c r="K20" s="2229" t="s">
        <v>302</v>
      </c>
      <c r="L20" s="2229" t="s">
        <v>389</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305</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305</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305</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305</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305</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305</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305</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305</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305</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305</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305</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305</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305</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305</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305</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305</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305</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305</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305</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274</v>
      </c>
      <c r="B81" s="1785" t="s">
        <v>275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305</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305</v>
      </c>
      <c r="G85" s="203" t="s">
        <v>305</v>
      </c>
      <c r="H85" s="2223" t="s">
        <v>305</v>
      </c>
      <c r="I85" s="2225"/>
      <c r="J85" s="203" t="s">
        <v>305</v>
      </c>
      <c r="K85" s="203" t="s">
        <v>305</v>
      </c>
      <c r="L85" s="406"/>
      <c r="M85" s="350" t="s">
        <v>1153</v>
      </c>
      <c r="N85" s="339"/>
      <c r="AH85" s="379">
        <v>34</v>
      </c>
    </row>
    <row customHeight="1" ht="19.95">
      <c r="A86" s="1785"/>
      <c r="B86" s="1785"/>
      <c r="D86" s="381"/>
      <c r="E86" s="152" t="s">
        <v>90</v>
      </c>
      <c r="F86" s="2465" t="s">
        <v>1154</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305</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305</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305</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305</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305</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305</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305</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305</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305</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305</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305</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305</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305</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305</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305</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305</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305</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305</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274</v>
      </c>
      <c r="B144" s="1785" t="s">
        <v>275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305</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305</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305</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305</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305</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305</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305</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305</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305</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305</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305</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305</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305</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305</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249</v>
      </c>
      <c r="B190" s="1785" t="s">
        <v>250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305</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254</v>
      </c>
      <c r="B193" s="1785" t="s">
        <v>255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305</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259</v>
      </c>
      <c r="B196" s="1785" t="s">
        <v>260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305</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264</v>
      </c>
      <c r="B199" s="1785" t="s">
        <v>265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305</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305</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274</v>
      </c>
      <c r="B205" s="1785" t="s">
        <v>275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305</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305</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305</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305</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305</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305</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305</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305</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305</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305</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305</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305</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305</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305</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305</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305</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305</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305</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305</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305</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305</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305</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305</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305</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305</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305</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305</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305</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305</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305</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305</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305</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305</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249</v>
      </c>
      <c r="B312" s="1785" t="s">
        <v>250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305</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254</v>
      </c>
      <c r="B315" s="1785" t="s">
        <v>255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305</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259</v>
      </c>
      <c r="B318" s="1785" t="s">
        <v>260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305</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264</v>
      </c>
      <c r="B321" s="1785" t="s">
        <v>265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305</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305</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274</v>
      </c>
      <c r="B327" s="1785" t="s">
        <v>275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305</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6B775-A9DE-C36F-D7DC-9F5C5C29313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"ДГК" СП "Биробиджанская ТЭЦ"</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299</v>
      </c>
      <c r="E8" s="2214"/>
      <c r="F8" s="2214"/>
      <c r="G8" s="2214"/>
      <c r="H8" s="2394" t="s">
        <v>300</v>
      </c>
      <c r="R8" s="379">
        <v>14</v>
      </c>
    </row>
    <row customHeight="1" ht="24">
      <c r="C9" s="381"/>
      <c r="D9" s="391" t="s">
        <v>88</v>
      </c>
      <c r="E9" s="113" t="s">
        <v>301</v>
      </c>
      <c r="F9" s="113" t="s">
        <v>302</v>
      </c>
      <c r="G9" s="113" t="s">
        <v>389</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1156</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7A3CC-B281-A939-4F99-9471F503B95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"Биробиджанская ТЭЦ"</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123</v>
      </c>
      <c r="F9" s="2108"/>
      <c r="G9" s="2132" t="s">
        <v>105</v>
      </c>
      <c r="H9" s="2132" t="s">
        <v>88</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89</v>
      </c>
      <c r="F10" s="1289" t="s">
        <v>129</v>
      </c>
      <c r="G10" s="2132"/>
      <c r="H10" s="2132"/>
      <c r="I10" s="2132"/>
      <c r="J10" s="2132"/>
      <c r="K10" s="115" t="s">
        <v>108</v>
      </c>
      <c r="L10" s="2132" t="s">
        <v>88</v>
      </c>
      <c r="M10" s="2132"/>
      <c r="N10" s="115" t="s">
        <v>130</v>
      </c>
      <c r="O10" s="115" t="s">
        <v>108</v>
      </c>
      <c r="P10" s="2132" t="s">
        <v>88</v>
      </c>
      <c r="Q10" s="2132"/>
      <c r="R10" s="115" t="s">
        <v>130</v>
      </c>
      <c r="S10" s="288" t="s">
        <v>108</v>
      </c>
      <c r="T10" s="2132" t="s">
        <v>88</v>
      </c>
      <c r="U10" s="2132"/>
      <c r="V10" s="288" t="s">
        <v>89</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109</v>
      </c>
      <c r="E11" s="1254" t="s">
        <v>110</v>
      </c>
      <c r="F11" s="1254"/>
      <c r="G11" s="1254" t="s">
        <v>90</v>
      </c>
      <c r="H11" s="2161" t="s">
        <v>111</v>
      </c>
      <c r="I11" s="2161"/>
      <c r="J11" s="1254" t="s">
        <v>92</v>
      </c>
      <c r="K11" s="1254" t="s">
        <v>93</v>
      </c>
      <c r="L11" s="2161" t="s">
        <v>99</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F553B-865A-595E-DE35-B80D68E25EF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1157</v>
      </c>
      <c r="E5" s="2242"/>
      <c r="F5" s="2242"/>
      <c r="G5" s="2242"/>
      <c r="H5" s="2242"/>
      <c r="I5" s="2242"/>
      <c r="J5" s="2242"/>
      <c r="V5" s="510">
        <v>63</v>
      </c>
    </row>
    <row customHeight="1" ht="15.75">
      <c r="C6" s="181"/>
      <c r="D6" s="2181" t="str">
        <f>IF(org=0,"Не определено",org)</f>
        <v>АО "ДГК" СП "Биробиджанская ТЭЦ"</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01"/>
      <c r="K9" s="2180" t="s">
        <v>300</v>
      </c>
      <c r="V9" s="510">
        <v>15</v>
      </c>
    </row>
    <row s="1640" customFormat="1" customHeight="1" ht="15.75">
      <c r="A10" s="764"/>
      <c r="C10" s="181"/>
      <c r="D10" s="716"/>
      <c r="E10" s="2372" t="s">
        <v>563</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564</v>
      </c>
      <c r="F11" s="2373"/>
      <c r="G11" s="2400" t="str">
        <f>IF(G8="","",INDEX(DIFFERENTIATION_UNMERGE_SYSTEM,MATCH(G8,DIFFERENTIATION_ID_DIFF,0)))</f>
        <v/>
      </c>
      <c r="H11" s="2401"/>
      <c r="I11" s="2400" t="str">
        <f>IF(I8="","",INDEX(DIFFERENTIATION_UNMERGE_SYSTEM,MATCH(I8,DIFFERENTIATION_ID_DIFF,0)))</f>
        <v>Биробиджанская ТЭЦ</v>
      </c>
      <c r="J11" s="2401"/>
      <c r="K11" s="2204"/>
      <c r="U11" s="680"/>
      <c r="V11" s="763">
        <v>15</v>
      </c>
    </row>
    <row s="1640" customFormat="1" customHeight="1" ht="15.75">
      <c r="A12" s="764"/>
      <c r="C12" s="181"/>
      <c r="D12" s="2374" t="s">
        <v>299</v>
      </c>
      <c r="E12" s="2375"/>
      <c r="F12" s="2375"/>
      <c r="G12" s="892"/>
      <c r="H12" s="892"/>
      <c r="I12" s="892"/>
      <c r="J12" s="892"/>
      <c r="K12" s="2204"/>
      <c r="U12" s="680"/>
      <c r="V12" s="763">
        <v>15</v>
      </c>
    </row>
    <row customHeight="1" ht="35.699999999999996">
      <c r="C13" s="181"/>
      <c r="D13" s="810" t="s">
        <v>88</v>
      </c>
      <c r="E13" s="812" t="s">
        <v>301</v>
      </c>
      <c r="F13" s="812" t="s">
        <v>565</v>
      </c>
      <c r="G13" s="813" t="s">
        <v>302</v>
      </c>
      <c r="H13" s="812" t="s">
        <v>389</v>
      </c>
      <c r="I13" s="813" t="s">
        <v>302</v>
      </c>
      <c r="J13" s="812" t="s">
        <v>389</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808</v>
      </c>
      <c r="F15" s="526" t="s">
        <v>809</v>
      </c>
      <c r="G15" s="683"/>
      <c r="H15" s="683"/>
      <c r="I15" s="683"/>
      <c r="J15" s="683"/>
      <c r="K15" s="294" t="s">
        <v>810</v>
      </c>
      <c r="V15" s="510">
        <v>0</v>
      </c>
    </row>
    <row customHeight="1" ht="22.5" hidden="1">
      <c r="A16" s="510"/>
      <c r="C16" s="531"/>
      <c r="D16" s="526">
        <v>2</v>
      </c>
      <c r="E16" s="284" t="s">
        <v>811</v>
      </c>
      <c r="F16" s="526" t="s">
        <v>812</v>
      </c>
      <c r="G16" s="683"/>
      <c r="H16" s="683"/>
      <c r="I16" s="683"/>
      <c r="J16" s="683"/>
      <c r="K16" s="294" t="s">
        <v>813</v>
      </c>
      <c r="V16" s="510">
        <v>0</v>
      </c>
    </row>
    <row customHeight="1" ht="123.75" hidden="1">
      <c r="A17" s="510"/>
      <c r="C17" s="531"/>
      <c r="D17" s="526">
        <v>3</v>
      </c>
      <c r="E17" s="284" t="s">
        <v>1158</v>
      </c>
      <c r="F17" s="526" t="s">
        <v>305</v>
      </c>
      <c r="G17" s="683"/>
      <c r="H17" s="683"/>
      <c r="I17" s="683"/>
      <c r="J17" s="683"/>
      <c r="K17" s="294" t="s">
        <v>1159</v>
      </c>
      <c r="V17" s="510">
        <v>0</v>
      </c>
    </row>
    <row customHeight="1" ht="48.29999999999999">
      <c r="A18" s="510"/>
      <c r="C18" s="531"/>
      <c r="D18" s="526">
        <v>3</v>
      </c>
      <c r="E18" s="284" t="s">
        <v>814</v>
      </c>
      <c r="F18" s="526" t="s">
        <v>305</v>
      </c>
      <c r="G18" s="814" t="s">
        <v>305</v>
      </c>
      <c r="H18" s="815" t="s">
        <v>305</v>
      </c>
      <c r="I18" s="526" t="s">
        <v>305</v>
      </c>
      <c r="J18" s="583" t="s">
        <v>305</v>
      </c>
      <c r="K18" s="294" t="s">
        <v>1160</v>
      </c>
      <c r="V18" s="510">
        <v>46</v>
      </c>
    </row>
    <row customHeight="1" ht="35.699999999999996">
      <c r="A19" s="510"/>
      <c r="C19" s="531"/>
      <c r="D19" s="544" t="s">
        <v>323</v>
      </c>
      <c r="E19" s="564" t="s">
        <v>816</v>
      </c>
      <c r="F19" s="526" t="s">
        <v>817</v>
      </c>
      <c r="G19" s="822"/>
      <c r="H19" s="111"/>
      <c r="I19" s="822"/>
      <c r="J19" s="823"/>
      <c r="K19" s="684"/>
      <c r="V19" s="510">
        <v>34</v>
      </c>
    </row>
    <row customHeight="1" ht="35.699999999999996">
      <c r="A20" s="510"/>
      <c r="C20" s="531"/>
      <c r="D20" s="1895" t="s">
        <v>331</v>
      </c>
      <c r="E20" s="564" t="s">
        <v>818</v>
      </c>
      <c r="F20" s="526" t="s">
        <v>819</v>
      </c>
      <c r="G20" s="822"/>
      <c r="H20" s="111"/>
      <c r="I20" s="822"/>
      <c r="J20" s="111"/>
      <c r="K20" s="684"/>
      <c r="V20" s="510">
        <v>34</v>
      </c>
    </row>
    <row customHeight="1" ht="48.29999999999999">
      <c r="A21" s="510"/>
      <c r="C21" s="531"/>
      <c r="D21" s="1895" t="s">
        <v>333</v>
      </c>
      <c r="E21" s="564" t="s">
        <v>820</v>
      </c>
      <c r="F21" s="526" t="s">
        <v>570</v>
      </c>
      <c r="G21" s="685"/>
      <c r="H21" s="111"/>
      <c r="I21" s="685"/>
      <c r="J21" s="111"/>
      <c r="K21" s="684"/>
      <c r="V21" s="510">
        <v>46</v>
      </c>
    </row>
    <row customHeight="1" ht="67.5" hidden="1">
      <c r="A22" s="510"/>
      <c r="C22" s="531"/>
      <c r="D22" s="526">
        <v>5</v>
      </c>
      <c r="E22" s="284" t="s">
        <v>1161</v>
      </c>
      <c r="F22" s="526" t="s">
        <v>557</v>
      </c>
      <c r="G22" s="686"/>
      <c r="H22" s="687"/>
      <c r="I22" s="686"/>
      <c r="J22" s="687"/>
      <c r="K22" s="294" t="s">
        <v>1162</v>
      </c>
      <c r="V22" s="510">
        <v>0</v>
      </c>
    </row>
    <row customHeight="1" ht="33.75" hidden="1">
      <c r="C23" s="456"/>
      <c r="D23" s="526">
        <v>6</v>
      </c>
      <c r="E23" s="284" t="s">
        <v>1163</v>
      </c>
      <c r="F23" s="526" t="s">
        <v>1164</v>
      </c>
      <c r="G23" s="686"/>
      <c r="H23" s="686"/>
      <c r="I23" s="686"/>
      <c r="J23" s="686"/>
      <c r="K23" s="294" t="s">
        <v>1165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43F398-A415-4D3A-03D5-95443982D2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807</v>
      </c>
      <c r="BI1" s="1075"/>
      <c r="BJ1" s="1076" t="s">
        <v>1206</v>
      </c>
      <c r="BK1" s="1075"/>
      <c r="BL1" s="1077" t="s">
        <v>906</v>
      </c>
      <c r="BM1" s="1075"/>
      <c r="BN1" s="1078" t="s">
        <v>1207</v>
      </c>
      <c r="BS1" s="1432"/>
    </row>
    <row customHeight="1" ht="11.25">
      <c r="A2" s="1079" t="s">
        <v>1208</v>
      </c>
      <c r="B2" s="1080">
        <v>2000</v>
      </c>
      <c r="C2" s="1080">
        <v>2022</v>
      </c>
      <c r="D2" s="1080" t="s">
        <v>66</v>
      </c>
      <c r="E2" s="1081" t="s">
        <v>1209</v>
      </c>
      <c r="F2" s="1081" t="s">
        <v>1210</v>
      </c>
      <c r="G2" s="1081" t="s">
        <v>1211</v>
      </c>
      <c r="H2" s="1082" t="s">
        <v>55</v>
      </c>
      <c r="I2" s="1081" t="s">
        <v>109</v>
      </c>
      <c r="J2" s="1081" t="s">
        <v>1212</v>
      </c>
      <c r="K2" s="1083" t="s">
        <v>1213</v>
      </c>
      <c r="L2" s="1084"/>
      <c r="M2" s="1083">
        <v>1</v>
      </c>
      <c r="N2" s="1167" t="s">
        <v>1214</v>
      </c>
      <c r="O2" s="1082" t="s">
        <v>1215</v>
      </c>
      <c r="P2" s="1085" t="s">
        <v>38</v>
      </c>
      <c r="Q2" s="1086" t="s">
        <v>1216</v>
      </c>
      <c r="R2" s="148" t="s">
        <v>1217</v>
      </c>
      <c r="S2" s="148" t="s">
        <v>1218</v>
      </c>
      <c r="T2" s="1087" t="s">
        <v>1219</v>
      </c>
      <c r="U2" s="1084" t="s">
        <v>1220</v>
      </c>
      <c r="V2" s="1088">
        <v>1</v>
      </c>
      <c r="W2" s="1089"/>
      <c r="X2" s="1089" t="s">
        <v>1221</v>
      </c>
      <c r="Y2" s="1080" t="s">
        <v>1222</v>
      </c>
      <c r="Z2" s="1090"/>
      <c r="AA2" s="1080" t="s">
        <v>1223</v>
      </c>
      <c r="AB2" s="1091" t="s">
        <v>1223</v>
      </c>
      <c r="AC2" s="1080" t="s">
        <v>1224</v>
      </c>
      <c r="AD2" s="1091" t="s">
        <v>1224</v>
      </c>
      <c r="AF2" s="1082" t="s">
        <v>1220</v>
      </c>
      <c r="AH2" s="1081" t="s">
        <v>1225</v>
      </c>
      <c r="AI2" s="1081" t="s">
        <v>1225</v>
      </c>
      <c r="AK2" s="1081" t="s">
        <v>1226</v>
      </c>
      <c r="AM2" s="1081" t="s">
        <v>1227</v>
      </c>
      <c r="AP2" s="1092" t="s">
        <v>1221</v>
      </c>
      <c r="AQ2" s="1093" t="s">
        <v>1221</v>
      </c>
      <c r="AS2" s="1080" t="s">
        <v>1228</v>
      </c>
      <c r="AU2" s="1125" t="s">
        <v>1229</v>
      </c>
      <c r="AW2" s="1125" t="s">
        <v>1230</v>
      </c>
      <c r="AX2" s="1125" t="s">
        <v>1230</v>
      </c>
      <c r="AZ2" s="1125" t="s">
        <v>53</v>
      </c>
      <c r="BB2" s="1125" t="s">
        <v>1231</v>
      </c>
      <c r="BC2" s="1125" t="s">
        <v>1232</v>
      </c>
      <c r="BE2" s="1125">
        <v>2000</v>
      </c>
      <c r="BF2" s="1125" t="s">
        <v>1233</v>
      </c>
    </row>
    <row customHeight="1" ht="11.25">
      <c r="A3" s="1079" t="s">
        <v>1234</v>
      </c>
      <c r="B3" s="1080">
        <v>2001</v>
      </c>
      <c r="C3" s="1080">
        <v>2023</v>
      </c>
      <c r="D3" s="1080" t="s">
        <v>19</v>
      </c>
      <c r="E3" s="1081" t="s">
        <v>1235</v>
      </c>
      <c r="F3" s="1081" t="s">
        <v>1236</v>
      </c>
      <c r="G3" s="1081" t="s">
        <v>1237</v>
      </c>
      <c r="H3" s="1082" t="s">
        <v>1238</v>
      </c>
      <c r="I3" s="1081" t="s">
        <v>110</v>
      </c>
      <c r="J3" s="1081" t="s">
        <v>555</v>
      </c>
      <c r="K3" s="1083" t="s">
        <v>1239</v>
      </c>
      <c r="L3" s="1084">
        <f>_xlfn.IFERROR(MATCH(K3,OFFER_METHOD,0),0)</f>
        <v>0</v>
      </c>
      <c r="M3" s="1083">
        <v>2</v>
      </c>
      <c r="N3" s="1167" t="s">
        <v>1240</v>
      </c>
      <c r="O3" s="1082" t="s">
        <v>1241</v>
      </c>
      <c r="P3" s="1085" t="s">
        <v>1242</v>
      </c>
      <c r="Q3" s="1086" t="s">
        <v>1243</v>
      </c>
      <c r="R3" s="148" t="s">
        <v>1244</v>
      </c>
      <c r="S3" s="148" t="s">
        <v>1245</v>
      </c>
      <c r="T3" s="1087" t="s">
        <v>1246</v>
      </c>
      <c r="U3" s="1084" t="s">
        <v>1247</v>
      </c>
      <c r="V3" s="1088">
        <v>2</v>
      </c>
      <c r="W3" s="1089"/>
      <c r="X3" s="1089" t="s">
        <v>1248</v>
      </c>
      <c r="Y3" s="1080" t="s">
        <v>1222</v>
      </c>
      <c r="Z3" s="1090"/>
      <c r="AA3" s="1080" t="s">
        <v>1249</v>
      </c>
      <c r="AB3" s="1091" t="s">
        <v>1249</v>
      </c>
      <c r="AC3" s="1080" t="s">
        <v>1250</v>
      </c>
      <c r="AD3" s="1091" t="s">
        <v>1250</v>
      </c>
      <c r="AF3" s="1082" t="s">
        <v>1247</v>
      </c>
      <c r="AH3" s="1081" t="s">
        <v>1251</v>
      </c>
      <c r="AI3" s="1081" t="s">
        <v>1252</v>
      </c>
      <c r="AK3" s="1081" t="s">
        <v>1253</v>
      </c>
      <c r="AM3" s="1081" t="s">
        <v>1254</v>
      </c>
      <c r="AP3" s="1092" t="s">
        <v>1255</v>
      </c>
      <c r="AQ3" s="1093" t="s">
        <v>1255</v>
      </c>
      <c r="AS3" s="1080" t="s">
        <v>1256</v>
      </c>
      <c r="AU3" s="1125" t="s">
        <v>1257</v>
      </c>
      <c r="AW3" s="1125" t="s">
        <v>1258</v>
      </c>
      <c r="AX3" s="1125" t="s">
        <v>1258</v>
      </c>
      <c r="AZ3" s="1125" t="s">
        <v>1259</v>
      </c>
      <c r="BB3" s="1125" t="s">
        <v>1260</v>
      </c>
      <c r="BC3" s="1125" t="s">
        <v>1232</v>
      </c>
      <c r="BE3" s="1125">
        <v>2001</v>
      </c>
      <c r="BF3" s="1125" t="s">
        <v>1261</v>
      </c>
      <c r="BH3" s="1072" t="s">
        <v>1262</v>
      </c>
      <c r="BJ3" s="1072" t="s">
        <v>1263</v>
      </c>
      <c r="BL3" s="1072" t="s">
        <v>1264</v>
      </c>
      <c r="BN3" s="1072" t="s">
        <v>1265</v>
      </c>
      <c r="BR3" s="1072" t="s">
        <v>1266</v>
      </c>
      <c r="BS3" s="1433"/>
      <c r="BT3" s="1075"/>
      <c r="BU3" s="1072" t="s">
        <v>1267</v>
      </c>
      <c r="BV3" s="1075"/>
      <c r="BW3" s="1695"/>
      <c r="BX3" s="1697" t="s">
        <v>1268</v>
      </c>
      <c r="CA3" s="1072" t="s">
        <v>1269</v>
      </c>
    </row>
    <row customHeight="1" ht="11.25">
      <c r="A4" s="1079" t="s">
        <v>1270</v>
      </c>
      <c r="B4" s="1080">
        <v>2002</v>
      </c>
      <c r="C4" s="1080">
        <v>2024</v>
      </c>
      <c r="E4" s="1081" t="s">
        <v>1271</v>
      </c>
      <c r="F4" s="1081" t="s">
        <v>35</v>
      </c>
      <c r="H4" s="1082" t="s">
        <v>1272</v>
      </c>
      <c r="I4" s="1081" t="s">
        <v>90</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1222</v>
      </c>
      <c r="Z4" s="1096"/>
      <c r="AC4" s="1080" t="s">
        <v>1283</v>
      </c>
      <c r="AD4" s="1091" t="s">
        <v>1283</v>
      </c>
      <c r="AF4" s="1082" t="s">
        <v>1281</v>
      </c>
      <c r="AH4" s="1082" t="s">
        <v>1284</v>
      </c>
      <c r="AK4" s="1081" t="s">
        <v>1285</v>
      </c>
      <c r="AM4" s="1081" t="s">
        <v>1286</v>
      </c>
      <c r="AP4" s="1092" t="s">
        <v>1248</v>
      </c>
      <c r="AQ4" s="1093" t="s">
        <v>1248</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91</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167</v>
      </c>
      <c r="Y5" s="1080" t="s">
        <v>1314</v>
      </c>
      <c r="Z5" s="1096">
        <v>1</v>
      </c>
      <c r="AF5" s="1082" t="s">
        <v>1315</v>
      </c>
      <c r="AH5" s="1081" t="s">
        <v>1316</v>
      </c>
      <c r="AK5" s="1081" t="s">
        <v>1317</v>
      </c>
      <c r="AM5" s="1081" t="s">
        <v>1318</v>
      </c>
      <c r="AP5" s="1092" t="s">
        <v>167</v>
      </c>
      <c r="AQ5" s="1093" t="s">
        <v>167</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1221</v>
      </c>
      <c r="BS5" s="1434"/>
      <c r="BT5" s="1286">
        <v>64236871</v>
      </c>
      <c r="BU5" s="1073" t="s">
        <v>228</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111</v>
      </c>
      <c r="J6" s="1072" t="s">
        <v>1332</v>
      </c>
      <c r="L6" s="1084">
        <f>SUM(kind_of_control_method_filter)</f>
        <v>0</v>
      </c>
      <c r="N6" s="1097" t="s">
        <v>1333</v>
      </c>
      <c r="O6" s="1081" t="s">
        <v>1334</v>
      </c>
      <c r="R6" s="148" t="s">
        <v>1216</v>
      </c>
      <c r="T6" s="1082" t="s">
        <v>1335</v>
      </c>
      <c r="U6" s="1084" t="s">
        <v>1315</v>
      </c>
      <c r="V6" s="1088">
        <v>5</v>
      </c>
      <c r="W6" s="1089"/>
      <c r="X6" s="1080" t="s">
        <v>173</v>
      </c>
      <c r="Y6" s="1080" t="s">
        <v>1336</v>
      </c>
      <c r="Z6" s="1096"/>
      <c r="AA6" s="1099"/>
      <c r="AH6" s="1081" t="s">
        <v>1337</v>
      </c>
      <c r="AK6" s="1081" t="s">
        <v>1338</v>
      </c>
      <c r="AM6" s="1081" t="s">
        <v>1339</v>
      </c>
      <c r="AP6" s="1092" t="s">
        <v>173</v>
      </c>
      <c r="AQ6" s="1093" t="s">
        <v>173</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1255</v>
      </c>
      <c r="BS6" s="1435"/>
      <c r="BT6" s="1286">
        <v>64236872</v>
      </c>
      <c r="BU6" s="1073" t="s">
        <v>233</v>
      </c>
      <c r="BV6" s="1075"/>
      <c r="BW6" s="1700">
        <v>4213768</v>
      </c>
      <c r="BX6" s="1698" t="s">
        <v>253</v>
      </c>
      <c r="BZ6" s="1286">
        <v>64237510</v>
      </c>
      <c r="CA6" s="1073" t="s">
        <v>1347</v>
      </c>
    </row>
    <row customHeight="1" ht="11.25">
      <c r="A7" s="1079" t="s">
        <v>1348</v>
      </c>
      <c r="B7" s="1080">
        <v>2005</v>
      </c>
      <c r="E7" s="1081" t="s">
        <v>1349</v>
      </c>
      <c r="F7" s="1098"/>
      <c r="H7" s="1082" t="s">
        <v>1350</v>
      </c>
      <c r="I7" s="1081" t="s">
        <v>92</v>
      </c>
      <c r="J7" s="1081" t="s">
        <v>1351</v>
      </c>
      <c r="N7" s="1101" t="s">
        <v>1352</v>
      </c>
      <c r="O7" s="1081" t="s">
        <v>1353</v>
      </c>
      <c r="U7" s="1084" t="s">
        <v>19</v>
      </c>
      <c r="V7" s="375" t="s">
        <v>92</v>
      </c>
      <c r="W7" s="1089"/>
      <c r="X7" s="1080" t="s">
        <v>179</v>
      </c>
      <c r="Y7" s="1080" t="s">
        <v>1314</v>
      </c>
      <c r="Z7" s="1096"/>
      <c r="AA7" s="1099"/>
      <c r="AH7" s="1081" t="s">
        <v>1354</v>
      </c>
      <c r="AK7" s="1081" t="s">
        <v>1355</v>
      </c>
      <c r="AM7" s="1081" t="s">
        <v>1356</v>
      </c>
      <c r="AP7" s="1092" t="s">
        <v>179</v>
      </c>
      <c r="AQ7" s="1093" t="s">
        <v>179</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1248</v>
      </c>
      <c r="BS7" s="1434"/>
      <c r="BT7" s="1286">
        <v>64236873</v>
      </c>
      <c r="BU7" s="1073" t="s">
        <v>238</v>
      </c>
      <c r="BV7" s="1075"/>
      <c r="BW7" s="1700">
        <v>4213769</v>
      </c>
      <c r="BX7" s="1698" t="s">
        <v>1364</v>
      </c>
      <c r="BZ7" s="1286">
        <v>64237511</v>
      </c>
      <c r="CA7" s="1073" t="s">
        <v>268</v>
      </c>
    </row>
    <row customHeight="1" ht="11.25">
      <c r="A8" s="1079" t="s">
        <v>1365</v>
      </c>
      <c r="B8" s="1080">
        <v>2006</v>
      </c>
      <c r="E8" s="1081" t="s">
        <v>1366</v>
      </c>
      <c r="F8" s="1098"/>
      <c r="H8" s="1082" t="s">
        <v>1367</v>
      </c>
      <c r="I8" s="1081" t="s">
        <v>93</v>
      </c>
      <c r="J8" s="1081" t="s">
        <v>1368</v>
      </c>
      <c r="N8" s="1168" t="s">
        <v>1369</v>
      </c>
      <c r="O8" s="1081" t="s">
        <v>1370</v>
      </c>
      <c r="V8" s="375" t="s">
        <v>93</v>
      </c>
      <c r="W8" s="1089"/>
      <c r="X8" s="1080" t="s">
        <v>185</v>
      </c>
      <c r="Y8" s="1080" t="s">
        <v>1314</v>
      </c>
      <c r="Z8" s="1096"/>
      <c r="AA8" s="1099"/>
      <c r="AK8" s="1081" t="s">
        <v>1371</v>
      </c>
      <c r="AP8" s="1092" t="s">
        <v>185</v>
      </c>
      <c r="AQ8" s="1093" t="s">
        <v>185</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167</v>
      </c>
      <c r="BS8" s="1434"/>
      <c r="BT8" s="1286">
        <v>64236874</v>
      </c>
      <c r="BU8" s="1300" t="s">
        <v>1380</v>
      </c>
      <c r="BV8" s="1075"/>
      <c r="BW8" s="1700">
        <v>4213770</v>
      </c>
      <c r="BX8" s="1701" t="s">
        <v>1381</v>
      </c>
      <c r="BZ8" s="1286">
        <v>64237512</v>
      </c>
      <c r="CA8" s="1073" t="s">
        <v>263</v>
      </c>
    </row>
    <row customHeight="1" ht="11.25">
      <c r="A9" s="1079" t="s">
        <v>1382</v>
      </c>
      <c r="B9" s="1080">
        <v>2007</v>
      </c>
      <c r="E9" s="1081" t="s">
        <v>1383</v>
      </c>
      <c r="F9" s="1098"/>
      <c r="G9" s="1072" t="s">
        <v>1384</v>
      </c>
      <c r="H9" s="1072" t="s">
        <v>1385</v>
      </c>
      <c r="I9" s="1081" t="s">
        <v>99</v>
      </c>
      <c r="O9" s="1081" t="s">
        <v>1386</v>
      </c>
      <c r="V9" s="375" t="s">
        <v>99</v>
      </c>
      <c r="W9" s="1089"/>
      <c r="X9" s="1080" t="s">
        <v>191</v>
      </c>
      <c r="Y9" s="1080" t="s">
        <v>1222</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173</v>
      </c>
      <c r="BS9" s="1434"/>
      <c r="BT9" s="1286">
        <v>64236875</v>
      </c>
      <c r="BU9" s="1073" t="s">
        <v>243</v>
      </c>
      <c r="BV9" s="1075"/>
      <c r="BW9" s="1695"/>
      <c r="BX9" s="1695"/>
    </row>
    <row customHeight="1" ht="11.25">
      <c r="A10" s="1079" t="s">
        <v>1396</v>
      </c>
      <c r="B10" s="1080">
        <v>2008</v>
      </c>
      <c r="E10" s="1081" t="s">
        <v>1397</v>
      </c>
      <c r="F10" s="1098"/>
      <c r="G10" s="1081" t="s">
        <v>1398</v>
      </c>
      <c r="H10" s="1081" t="s">
        <v>1399</v>
      </c>
      <c r="I10" s="1081" t="s">
        <v>149</v>
      </c>
      <c r="J10" s="1072" t="s">
        <v>1400</v>
      </c>
      <c r="K10" s="1072" t="s">
        <v>1401</v>
      </c>
      <c r="O10" s="1081" t="s">
        <v>1402</v>
      </c>
      <c r="V10" s="376" t="s">
        <v>149</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179</v>
      </c>
      <c r="BS10" s="1434"/>
      <c r="BT10" s="1286">
        <v>64236876</v>
      </c>
      <c r="BU10" s="1073" t="s">
        <v>223</v>
      </c>
      <c r="BV10" s="1075"/>
      <c r="BW10" s="1695"/>
      <c r="BX10" s="1695"/>
    </row>
    <row customHeight="1" ht="11.25">
      <c r="A11" s="1079" t="s">
        <v>1412</v>
      </c>
      <c r="B11" s="1080">
        <v>2009</v>
      </c>
      <c r="E11" s="1081" t="s">
        <v>1413</v>
      </c>
      <c r="F11" s="1098"/>
      <c r="G11" s="1081" t="s">
        <v>1414</v>
      </c>
      <c r="H11" s="1081" t="s">
        <v>1415</v>
      </c>
      <c r="I11" s="1081" t="s">
        <v>150</v>
      </c>
      <c r="J11" s="1082" t="s">
        <v>1416</v>
      </c>
      <c r="K11" s="1104" t="s">
        <v>1417</v>
      </c>
      <c r="O11" s="1082" t="s">
        <v>1418</v>
      </c>
      <c r="V11" s="375" t="s">
        <v>150</v>
      </c>
      <c r="W11" s="280"/>
      <c r="X11" s="1089" t="s">
        <v>1388</v>
      </c>
      <c r="Y11" s="1080" t="s">
        <v>1419</v>
      </c>
      <c r="Z11" s="1096"/>
      <c r="AP11" s="1092" t="s">
        <v>191</v>
      </c>
      <c r="AQ11" s="1094" t="s">
        <v>191</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185</v>
      </c>
      <c r="BS11" s="1434"/>
      <c r="BW11" s="1695"/>
      <c r="BX11" s="1695"/>
    </row>
    <row customHeight="1" ht="11.25">
      <c r="A12" s="1079" t="s">
        <v>1426</v>
      </c>
      <c r="B12" s="1080">
        <v>2010</v>
      </c>
      <c r="E12" s="1081" t="s">
        <v>1427</v>
      </c>
      <c r="F12" s="1098"/>
      <c r="G12" s="1081" t="s">
        <v>1415</v>
      </c>
      <c r="I12" s="1081" t="s">
        <v>151</v>
      </c>
      <c r="J12" s="1082" t="s">
        <v>1428</v>
      </c>
      <c r="K12" s="1104" t="s">
        <v>1429</v>
      </c>
      <c r="O12" s="1082" t="s">
        <v>1216</v>
      </c>
      <c r="V12" s="375" t="s">
        <v>151</v>
      </c>
      <c r="W12" s="1094"/>
      <c r="X12" s="1089" t="s">
        <v>1430</v>
      </c>
      <c r="Y12" s="1080" t="s">
        <v>1222</v>
      </c>
      <c r="AP12" s="1092"/>
      <c r="AW12" s="1125" t="s">
        <v>150</v>
      </c>
      <c r="AX12" s="1125" t="s">
        <v>150</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152</v>
      </c>
      <c r="K13" s="1104" t="s">
        <v>1387</v>
      </c>
      <c r="V13" s="375" t="s">
        <v>152</v>
      </c>
      <c r="W13" s="1094"/>
      <c r="X13" s="1094"/>
      <c r="Y13" s="1094"/>
      <c r="AW13" s="1125" t="s">
        <v>151</v>
      </c>
      <c r="AX13" s="1125" t="s">
        <v>151</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153</v>
      </c>
      <c r="J14" s="1072" t="s">
        <v>1445</v>
      </c>
      <c r="N14" s="1072" t="s">
        <v>1446</v>
      </c>
      <c r="V14" s="1088">
        <v>13</v>
      </c>
      <c r="W14" s="1089"/>
      <c r="X14" s="1089" t="s">
        <v>1255</v>
      </c>
      <c r="Y14" s="1080" t="s">
        <v>1222</v>
      </c>
      <c r="AW14" s="1125" t="s">
        <v>152</v>
      </c>
      <c r="AX14" s="1125" t="s">
        <v>152</v>
      </c>
      <c r="AZ14" s="1072" t="s">
        <v>1447</v>
      </c>
      <c r="BB14" s="1125" t="s">
        <v>1448</v>
      </c>
      <c r="BC14" s="1125" t="s">
        <v>1440</v>
      </c>
      <c r="BE14" s="1125">
        <v>2012</v>
      </c>
      <c r="BH14" s="1073" t="s">
        <v>1363</v>
      </c>
      <c r="BJ14" s="1222" t="s">
        <v>1449</v>
      </c>
      <c r="BL14" s="1222" t="s">
        <v>1449</v>
      </c>
      <c r="BN14" s="1073" t="s">
        <v>1450</v>
      </c>
      <c r="BQ14" s="1286">
        <v>4213782</v>
      </c>
      <c r="BR14" s="1073" t="s">
        <v>191</v>
      </c>
      <c r="BS14" s="1434"/>
      <c r="BT14" s="1075"/>
      <c r="BU14" s="1075"/>
      <c r="BV14" s="1075"/>
      <c r="BW14" s="1699"/>
      <c r="BX14" s="1695"/>
    </row>
    <row customHeight="1" ht="19.5">
      <c r="A15" s="1079" t="s">
        <v>1451</v>
      </c>
      <c r="B15" s="1080">
        <v>2013</v>
      </c>
      <c r="E15" s="1703" t="s">
        <v>1452</v>
      </c>
      <c r="G15" s="1072" t="s">
        <v>1453</v>
      </c>
      <c r="H15" s="1072" t="s">
        <v>1454</v>
      </c>
      <c r="I15" s="1083" t="s">
        <v>154</v>
      </c>
      <c r="J15" s="1094" t="s">
        <v>582</v>
      </c>
      <c r="N15" s="1163" t="s">
        <v>1455</v>
      </c>
      <c r="X15" s="1092"/>
      <c r="AW15" s="1125" t="s">
        <v>153</v>
      </c>
      <c r="AX15" s="1125" t="s">
        <v>153</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555</v>
      </c>
      <c r="N16" s="1163" t="s">
        <v>1464</v>
      </c>
      <c r="AW16" s="1125" t="s">
        <v>154</v>
      </c>
      <c r="AX16" s="1125" t="s">
        <v>154</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16</v>
      </c>
      <c r="B17" s="1080">
        <v>2015</v>
      </c>
      <c r="G17" s="1081" t="s">
        <v>1415</v>
      </c>
      <c r="H17" s="1081" t="s">
        <v>1415</v>
      </c>
      <c r="I17" s="1081" t="s">
        <v>1468</v>
      </c>
      <c r="N17" s="1163" t="s">
        <v>1469</v>
      </c>
      <c r="X17" s="1092"/>
      <c r="AW17" s="1125" t="s">
        <v>1463</v>
      </c>
      <c r="AX17" s="1125" t="s">
        <v>1463</v>
      </c>
      <c r="AZ17" s="1125" t="s">
        <v>1470</v>
      </c>
      <c r="BB17" s="1125" t="s">
        <v>1471</v>
      </c>
      <c r="BC17" s="1125" t="s">
        <v>1323</v>
      </c>
      <c r="BE17" s="1125">
        <v>2015</v>
      </c>
      <c r="BH17" s="1073" t="s">
        <v>1411</v>
      </c>
      <c r="BJ17" s="1222" t="s">
        <v>1472</v>
      </c>
      <c r="BL17" s="1222" t="s">
        <v>1472</v>
      </c>
      <c r="BN17" s="1073" t="s">
        <v>1473</v>
      </c>
      <c r="BR17" s="1072" t="s">
        <v>1266</v>
      </c>
      <c r="BS17" s="1433"/>
      <c r="BU17" s="1072" t="s">
        <v>1474</v>
      </c>
      <c r="BV17" s="1075"/>
      <c r="BW17" s="1695"/>
      <c r="BX17" s="1697" t="s">
        <v>1475</v>
      </c>
      <c r="CA17" s="1072" t="s">
        <v>1476</v>
      </c>
      <c r="CD17" s="1072" t="s">
        <v>1477</v>
      </c>
    </row>
    <row customHeight="1" ht="21">
      <c r="A18" s="1079" t="s">
        <v>1478</v>
      </c>
      <c r="B18" s="1080">
        <v>2016</v>
      </c>
      <c r="E18" s="2010" t="s">
        <v>1479</v>
      </c>
      <c r="I18" s="1081" t="s">
        <v>1480</v>
      </c>
      <c r="N18" s="1163" t="s">
        <v>1481</v>
      </c>
      <c r="X18" s="1092"/>
      <c r="AW18" s="1125" t="s">
        <v>1468</v>
      </c>
      <c r="AX18" s="1125" t="s">
        <v>1468</v>
      </c>
      <c r="BB18" s="1125" t="s">
        <v>1482</v>
      </c>
      <c r="BC18" s="1125" t="s">
        <v>1323</v>
      </c>
      <c r="BE18" s="1125">
        <v>2016</v>
      </c>
      <c r="BH18" s="1073" t="s">
        <v>1425</v>
      </c>
      <c r="BJ18" s="1222" t="s">
        <v>1483</v>
      </c>
      <c r="BL18" s="1222" t="s">
        <v>1483</v>
      </c>
      <c r="BN18" s="1073" t="s">
        <v>1484</v>
      </c>
      <c r="BQ18" s="1437" t="s">
        <v>1295</v>
      </c>
      <c r="BR18" s="1164" t="s">
        <v>1296</v>
      </c>
      <c r="BS18" s="279"/>
      <c r="BT18" s="1437" t="s">
        <v>1485</v>
      </c>
      <c r="BU18" s="1164" t="s">
        <v>1486</v>
      </c>
      <c r="BV18" s="1075"/>
      <c r="BW18" s="1702" t="s">
        <v>1487</v>
      </c>
      <c r="BX18" s="1696" t="s">
        <v>1488</v>
      </c>
      <c r="BZ18" s="1437" t="s">
        <v>1489</v>
      </c>
      <c r="CA18" s="1164" t="s">
        <v>1490</v>
      </c>
      <c r="CC18" s="1437" t="s">
        <v>1491</v>
      </c>
      <c r="CD18" s="1164" t="s">
        <v>1492</v>
      </c>
    </row>
    <row customHeight="1" ht="21">
      <c r="A19" s="1875" t="s">
        <v>1493</v>
      </c>
      <c r="B19" s="1080">
        <v>2017</v>
      </c>
      <c r="E19" s="1079" t="s">
        <v>166</v>
      </c>
      <c r="I19" s="1081" t="s">
        <v>1494</v>
      </c>
      <c r="N19" s="1163" t="s">
        <v>1495</v>
      </c>
      <c r="X19" s="1092"/>
      <c r="AW19" s="1125" t="s">
        <v>1480</v>
      </c>
      <c r="AX19" s="1125" t="s">
        <v>1480</v>
      </c>
      <c r="AZ19" s="1072" t="s">
        <v>1496</v>
      </c>
      <c r="BB19" s="1125" t="s">
        <v>1497</v>
      </c>
      <c r="BC19" s="1125" t="s">
        <v>1323</v>
      </c>
      <c r="BE19" s="1125">
        <v>2017</v>
      </c>
      <c r="BH19" s="1073" t="s">
        <v>1498</v>
      </c>
      <c r="BJ19" s="1222" t="s">
        <v>1499</v>
      </c>
      <c r="BL19" s="1222" t="s">
        <v>1499</v>
      </c>
      <c r="BQ19" s="1286">
        <v>4190064</v>
      </c>
      <c r="BR19" s="1073" t="s">
        <v>1500</v>
      </c>
      <c r="BS19" s="1434"/>
      <c r="BT19" s="1286">
        <v>4189671</v>
      </c>
      <c r="BU19" s="1073" t="s">
        <v>1501</v>
      </c>
      <c r="BV19" s="1075"/>
      <c r="BW19" s="1700">
        <v>4189706</v>
      </c>
      <c r="BX19" s="1698" t="s">
        <v>1502</v>
      </c>
      <c r="BZ19" s="1286">
        <v>4189714</v>
      </c>
      <c r="CA19" s="1073" t="s">
        <v>1503</v>
      </c>
      <c r="CC19" s="1286">
        <v>4189708</v>
      </c>
      <c r="CD19" s="1073" t="s">
        <v>1504</v>
      </c>
    </row>
    <row customHeight="1" ht="21">
      <c r="A20" s="1079" t="s">
        <v>1505</v>
      </c>
      <c r="B20" s="1080">
        <v>2018</v>
      </c>
      <c r="E20" s="1079" t="s">
        <v>1255</v>
      </c>
      <c r="I20" s="1081" t="s">
        <v>1506</v>
      </c>
      <c r="N20" s="1163" t="s">
        <v>1507</v>
      </c>
      <c r="AW20" s="1125" t="s">
        <v>1494</v>
      </c>
      <c r="AX20" s="1125" t="s">
        <v>1494</v>
      </c>
      <c r="AZ20" s="1125" t="s">
        <v>1508</v>
      </c>
      <c r="BB20" s="1125" t="s">
        <v>1509</v>
      </c>
      <c r="BC20" s="1125" t="s">
        <v>1440</v>
      </c>
      <c r="BE20" s="1125">
        <v>2018</v>
      </c>
      <c r="BH20" s="1073" t="s">
        <v>1436</v>
      </c>
      <c r="BJ20" s="1073" t="s">
        <v>1363</v>
      </c>
      <c r="BL20" s="1073" t="s">
        <v>1363</v>
      </c>
      <c r="BQ20" s="1286">
        <v>4190065</v>
      </c>
      <c r="BR20" s="1073" t="s">
        <v>1510</v>
      </c>
      <c r="BS20" s="1434"/>
      <c r="BT20" s="1286">
        <v>4189672</v>
      </c>
      <c r="BU20" s="1073" t="s">
        <v>1511</v>
      </c>
      <c r="BV20" s="1075"/>
      <c r="BW20" s="1700">
        <v>4189705</v>
      </c>
      <c r="BX20" s="1698" t="s">
        <v>1512</v>
      </c>
      <c r="BZ20" s="1286">
        <v>4189713</v>
      </c>
      <c r="CA20" s="1073" t="s">
        <v>1512</v>
      </c>
      <c r="CC20" s="1286">
        <v>4189709</v>
      </c>
      <c r="CD20" s="1073" t="s">
        <v>1513</v>
      </c>
    </row>
    <row customHeight="1" ht="21">
      <c r="A21" s="1079" t="s">
        <v>1514</v>
      </c>
      <c r="B21" s="1080">
        <v>2019</v>
      </c>
      <c r="I21" s="1081" t="s">
        <v>1515</v>
      </c>
      <c r="N21" s="1163" t="s">
        <v>1516</v>
      </c>
      <c r="AW21" s="1125" t="s">
        <v>1506</v>
      </c>
      <c r="AX21" s="1125" t="s">
        <v>1506</v>
      </c>
      <c r="AZ21" s="1125" t="s">
        <v>1517</v>
      </c>
      <c r="BB21" s="1125" t="s">
        <v>1518</v>
      </c>
      <c r="BC21" s="1125" t="s">
        <v>1323</v>
      </c>
      <c r="BE21" s="1125">
        <v>2019</v>
      </c>
      <c r="BH21" s="1073" t="s">
        <v>1443</v>
      </c>
      <c r="BJ21" s="1073" t="s">
        <v>1379</v>
      </c>
      <c r="BL21" s="1073" t="s">
        <v>1379</v>
      </c>
      <c r="BQ21" s="1286">
        <v>4190066</v>
      </c>
      <c r="BR21" s="1073" t="s">
        <v>1519</v>
      </c>
      <c r="BS21" s="1434"/>
      <c r="BT21" s="1286">
        <v>4189673</v>
      </c>
      <c r="BU21" s="1073" t="s">
        <v>1520</v>
      </c>
      <c r="BV21" s="1075"/>
      <c r="BW21" s="1700">
        <v>4189707</v>
      </c>
      <c r="BX21" s="1698" t="s">
        <v>1521</v>
      </c>
      <c r="BZ21" s="1286">
        <v>4189712</v>
      </c>
      <c r="CA21" s="1073" t="s">
        <v>1522</v>
      </c>
      <c r="CC21" s="1286">
        <v>4189710</v>
      </c>
      <c r="CD21" s="1073" t="s">
        <v>1523</v>
      </c>
    </row>
    <row customHeight="1" ht="21">
      <c r="A22" s="1079" t="s">
        <v>1524</v>
      </c>
      <c r="B22" s="1080">
        <v>2020</v>
      </c>
      <c r="N22" s="1163" t="s">
        <v>1525</v>
      </c>
      <c r="AW22" s="1125" t="s">
        <v>1515</v>
      </c>
      <c r="AX22" s="1125" t="s">
        <v>1515</v>
      </c>
      <c r="AZ22" s="1125" t="s">
        <v>1526</v>
      </c>
      <c r="BB22" s="1125" t="s">
        <v>1527</v>
      </c>
      <c r="BC22" s="1125" t="s">
        <v>1323</v>
      </c>
      <c r="BE22" s="1125">
        <v>2020</v>
      </c>
      <c r="BH22" s="1073" t="s">
        <v>1450</v>
      </c>
      <c r="BJ22" s="1073" t="s">
        <v>1395</v>
      </c>
      <c r="BL22" s="1073" t="s">
        <v>1395</v>
      </c>
      <c r="BQ22" s="1286">
        <v>4190067</v>
      </c>
      <c r="BR22" s="1073" t="s">
        <v>1528</v>
      </c>
      <c r="BS22" s="1434"/>
      <c r="BT22" s="1286">
        <v>4189674</v>
      </c>
      <c r="BU22" s="1073" t="s">
        <v>1529</v>
      </c>
      <c r="BV22" s="1075"/>
      <c r="BW22" s="1075"/>
      <c r="CC22" s="1286">
        <v>4189711</v>
      </c>
      <c r="CD22" s="1073" t="s">
        <v>292</v>
      </c>
    </row>
    <row customHeight="1" ht="21">
      <c r="A23" s="1079" t="s">
        <v>1530</v>
      </c>
      <c r="B23" s="1080">
        <v>2021</v>
      </c>
      <c r="AW23" s="1125" t="s">
        <v>1531</v>
      </c>
      <c r="AX23" s="1125" t="s">
        <v>1531</v>
      </c>
      <c r="AZ23" s="1125" t="s">
        <v>1532</v>
      </c>
      <c r="BB23" s="1125" t="s">
        <v>1533</v>
      </c>
      <c r="BC23" s="1125" t="s">
        <v>1232</v>
      </c>
      <c r="BE23" s="1125">
        <v>2021</v>
      </c>
      <c r="BH23" s="1073" t="s">
        <v>1458</v>
      </c>
      <c r="BJ23" s="1073" t="s">
        <v>1411</v>
      </c>
      <c r="BL23" s="1073" t="s">
        <v>1411</v>
      </c>
      <c r="BQ23" s="1286">
        <v>4190068</v>
      </c>
      <c r="BR23" s="1073" t="s">
        <v>1534</v>
      </c>
      <c r="BS23" s="1434"/>
      <c r="BT23" s="1286">
        <v>4189675</v>
      </c>
      <c r="BU23" s="1073" t="s">
        <v>1535</v>
      </c>
      <c r="BV23" s="1075"/>
      <c r="BW23" s="1075"/>
      <c r="CC23" s="1286">
        <v>5110778</v>
      </c>
      <c r="CD23" s="1073" t="s">
        <v>1536</v>
      </c>
    </row>
    <row customHeight="1" ht="21">
      <c r="A24" s="1079" t="s">
        <v>1537</v>
      </c>
      <c r="B24" s="1080">
        <v>2022</v>
      </c>
      <c r="AW24" s="1125" t="s">
        <v>1538</v>
      </c>
      <c r="AX24" s="1125" t="s">
        <v>1538</v>
      </c>
      <c r="AZ24" s="1125" t="s">
        <v>1539</v>
      </c>
      <c r="BB24" s="1125" t="s">
        <v>1540</v>
      </c>
      <c r="BC24" s="1125" t="s">
        <v>1541</v>
      </c>
      <c r="BE24" s="1125">
        <v>2022</v>
      </c>
      <c r="BH24" s="1073" t="s">
        <v>1467</v>
      </c>
      <c r="BJ24" s="1073" t="s">
        <v>1425</v>
      </c>
      <c r="BL24" s="1073" t="s">
        <v>1425</v>
      </c>
      <c r="BQ24" s="1286">
        <v>4190069</v>
      </c>
      <c r="BR24" s="1073" t="s">
        <v>1542</v>
      </c>
      <c r="BS24" s="1434"/>
      <c r="BT24" s="1286">
        <v>4189676</v>
      </c>
      <c r="BU24" s="1073" t="s">
        <v>1543</v>
      </c>
      <c r="BV24" s="1075"/>
      <c r="BW24" s="1075"/>
      <c r="CC24" s="1286">
        <v>25575374</v>
      </c>
      <c r="CD24" s="1073" t="s">
        <v>1544</v>
      </c>
    </row>
    <row customHeight="1" ht="11.25">
      <c r="A25" s="1079" t="s">
        <v>1545</v>
      </c>
      <c r="B25" s="1080">
        <v>2023</v>
      </c>
      <c r="AW25" s="1125" t="s">
        <v>1546</v>
      </c>
      <c r="AX25" s="1125" t="s">
        <v>1546</v>
      </c>
      <c r="AZ25" s="1125" t="s">
        <v>1547</v>
      </c>
      <c r="BB25" s="1125" t="s">
        <v>1548</v>
      </c>
      <c r="BC25" s="1125" t="s">
        <v>1541</v>
      </c>
      <c r="BE25" s="1125">
        <v>2023</v>
      </c>
      <c r="BH25" s="1073" t="s">
        <v>1473</v>
      </c>
      <c r="BJ25" s="1073" t="s">
        <v>1498</v>
      </c>
      <c r="BL25" s="1073" t="s">
        <v>1498</v>
      </c>
      <c r="BQ25" s="1286">
        <v>4190070</v>
      </c>
      <c r="BR25" s="1073" t="s">
        <v>1549</v>
      </c>
      <c r="BS25" s="1434"/>
      <c r="BT25" s="1286">
        <v>4189677</v>
      </c>
      <c r="BU25" s="1073" t="s">
        <v>1550</v>
      </c>
      <c r="BV25" s="1075"/>
      <c r="BW25" s="1075"/>
    </row>
    <row customHeight="1" ht="11.25">
      <c r="A26" s="1079" t="s">
        <v>1551</v>
      </c>
      <c r="B26" s="1080">
        <v>2024</v>
      </c>
      <c r="J26" s="1736" t="s">
        <v>1552</v>
      </c>
      <c r="AX26" s="1125" t="s">
        <v>1553</v>
      </c>
      <c r="AZ26" s="1125" t="s">
        <v>1418</v>
      </c>
      <c r="BB26" s="1125" t="s">
        <v>1554</v>
      </c>
      <c r="BC26" s="1125" t="s">
        <v>1541</v>
      </c>
      <c r="BE26" s="1125">
        <v>2024</v>
      </c>
      <c r="BH26" s="1073" t="s">
        <v>1484</v>
      </c>
      <c r="BJ26" s="1073" t="s">
        <v>1436</v>
      </c>
      <c r="BL26" s="1073" t="s">
        <v>1436</v>
      </c>
      <c r="BQ26" s="1286">
        <v>4190071</v>
      </c>
      <c r="BR26" s="1073" t="s">
        <v>1555</v>
      </c>
      <c r="BS26" s="1434"/>
      <c r="BV26" s="1075"/>
      <c r="BW26" s="1075"/>
    </row>
    <row customHeight="1" ht="11.25">
      <c r="A27" s="1079" t="s">
        <v>1556</v>
      </c>
      <c r="B27" s="1080">
        <v>2025</v>
      </c>
      <c r="J27" s="181" t="s">
        <v>688</v>
      </c>
      <c r="AX27" s="1125" t="s">
        <v>1557</v>
      </c>
      <c r="BB27" s="1125" t="s">
        <v>1558</v>
      </c>
      <c r="BC27" s="1125" t="s">
        <v>1541</v>
      </c>
      <c r="BE27" s="1125">
        <v>2025</v>
      </c>
      <c r="BH27" s="1075" t="s">
        <v>22</v>
      </c>
      <c r="BJ27" s="1073" t="s">
        <v>1443</v>
      </c>
      <c r="BL27" s="1073" t="s">
        <v>1443</v>
      </c>
      <c r="BN27" s="1075" t="s">
        <v>22</v>
      </c>
      <c r="BQ27" s="1286">
        <v>4190072</v>
      </c>
      <c r="BR27" s="1073" t="s">
        <v>1559</v>
      </c>
      <c r="BS27" s="1434"/>
      <c r="BV27" s="1075"/>
      <c r="BW27" s="1075"/>
    </row>
    <row customHeight="1" ht="11.25">
      <c r="A28" s="1079" t="s">
        <v>1560</v>
      </c>
      <c r="D28" s="1106"/>
      <c r="E28" s="1107"/>
      <c r="F28" s="1107"/>
      <c r="H28" s="1108" t="s">
        <v>1561</v>
      </c>
      <c r="AX28" s="1125" t="s">
        <v>1562</v>
      </c>
      <c r="AZ28" s="1072" t="s">
        <v>1563</v>
      </c>
      <c r="BB28" s="1125" t="s">
        <v>1564</v>
      </c>
      <c r="BC28" s="1125" t="s">
        <v>1565</v>
      </c>
      <c r="BE28" s="1125">
        <v>2026</v>
      </c>
      <c r="BH28" s="1075" t="s">
        <v>22</v>
      </c>
      <c r="BJ28" s="1073" t="s">
        <v>1450</v>
      </c>
      <c r="BL28" s="1073" t="s">
        <v>1450</v>
      </c>
      <c r="BN28" s="1075" t="s">
        <v>22</v>
      </c>
      <c r="BQ28" s="1286">
        <v>4190073</v>
      </c>
      <c r="BR28" s="1073" t="s">
        <v>1566</v>
      </c>
      <c r="BS28" s="1434"/>
      <c r="BV28" s="1075"/>
      <c r="BW28" s="1075"/>
    </row>
    <row customHeight="1" ht="11.25">
      <c r="A29" s="1079" t="s">
        <v>1567</v>
      </c>
      <c r="D29" s="1109" t="s">
        <v>1568</v>
      </c>
      <c r="E29" s="1110" t="str">
        <f>IF(TEMPLATE_GROUP="","",INDEX(StartDateList,MATCH(TEMPLATE_GROUP,CodeTemplateList,0),1))</f>
        <v>01.07.2025</v>
      </c>
      <c r="F29" s="1110" t="str">
        <f>IF(TEMPLATE_GROUP="","",INDEX(EndDateList,MATCH(TEMPLATE_GROUP,CodeTemplateList,0),1))</f>
        <v>30.09.2025</v>
      </c>
      <c r="H29" s="1111" t="s">
        <v>1569</v>
      </c>
      <c r="AX29" s="1125" t="s">
        <v>1570</v>
      </c>
      <c r="AZ29" s="1125" t="s">
        <v>1217</v>
      </c>
      <c r="BB29" s="1125" t="s">
        <v>1418</v>
      </c>
      <c r="BC29" s="1096"/>
      <c r="BE29" s="1125">
        <v>2027</v>
      </c>
      <c r="BJ29" s="1073" t="s">
        <v>1458</v>
      </c>
      <c r="BL29" s="1073" t="s">
        <v>1458</v>
      </c>
    </row>
    <row customHeight="1" ht="11.25">
      <c r="A30" s="1079" t="s">
        <v>1571</v>
      </c>
      <c r="D30" s="1112"/>
      <c r="E30" s="1113"/>
      <c r="F30" s="1113"/>
      <c r="AX30" s="1125" t="s">
        <v>1572</v>
      </c>
      <c r="AZ30" s="1125" t="s">
        <v>1244</v>
      </c>
      <c r="BE30" s="1125">
        <v>2028</v>
      </c>
      <c r="BJ30" s="1073" t="s">
        <v>1573</v>
      </c>
      <c r="BL30" s="1073" t="s">
        <v>1573</v>
      </c>
    </row>
    <row customHeight="1" ht="12.75">
      <c r="A31" s="1079" t="s">
        <v>1574</v>
      </c>
      <c r="D31" s="1106"/>
      <c r="E31" s="1107"/>
      <c r="F31" s="1107"/>
      <c r="H31" s="1114"/>
      <c r="AX31" s="1125" t="s">
        <v>1575</v>
      </c>
      <c r="AZ31" s="1125" t="s">
        <v>1576</v>
      </c>
      <c r="BE31" s="1125">
        <v>2029</v>
      </c>
      <c r="BJ31" s="1073" t="s">
        <v>1577</v>
      </c>
      <c r="BL31" s="1073" t="s">
        <v>1577</v>
      </c>
    </row>
    <row customHeight="1" ht="11.25">
      <c r="A32" s="1079" t="s">
        <v>1578</v>
      </c>
      <c r="D32" s="1109" t="s">
        <v>1579</v>
      </c>
      <c r="E32" s="1110" t="str">
        <f>IF(TEMPLATE_GROUP="","",INDEX(StartDateList,MATCH(TEMPLATE_GROUP,CodeTemplateList,0),1))</f>
        <v>01.07.2025</v>
      </c>
      <c r="F32" s="1110" t="str">
        <f>IF(TEMPLATE_GROUP="","",INDEX(EndDateList,MATCH(TEMPLATE_GROUP,CodeTemplateList,0),1))</f>
        <v>30.09.2025</v>
      </c>
      <c r="H32" s="1115" t="s">
        <v>1580</v>
      </c>
      <c r="O32" s="1079" t="s">
        <v>1215</v>
      </c>
      <c r="AX32" s="1125" t="s">
        <v>1581</v>
      </c>
      <c r="AZ32" s="1125" t="s">
        <v>1311</v>
      </c>
      <c r="BE32" s="1125">
        <v>2030</v>
      </c>
      <c r="BJ32" s="1073" t="s">
        <v>1467</v>
      </c>
      <c r="BL32" s="1073" t="s">
        <v>1467</v>
      </c>
    </row>
    <row customHeight="1" ht="11.25">
      <c r="A33" s="1079" t="s">
        <v>1582</v>
      </c>
      <c r="O33" s="1079" t="s">
        <v>1241</v>
      </c>
      <c r="AX33" s="1125" t="s">
        <v>1583</v>
      </c>
      <c r="AZ33" s="1125" t="s">
        <v>1216</v>
      </c>
      <c r="BE33" s="1125">
        <v>2031</v>
      </c>
      <c r="BJ33" s="1073" t="s">
        <v>1473</v>
      </c>
      <c r="BL33" s="1073" t="s">
        <v>1473</v>
      </c>
    </row>
    <row customHeight="1" ht="11.25">
      <c r="A34" s="1079" t="s">
        <v>1584</v>
      </c>
      <c r="O34" s="1079" t="s">
        <v>1276</v>
      </c>
      <c r="AX34" s="1125" t="s">
        <v>1585</v>
      </c>
      <c r="BE34" s="1125">
        <v>2032</v>
      </c>
      <c r="BJ34" s="1073" t="s">
        <v>1484</v>
      </c>
      <c r="BL34" s="1073" t="s">
        <v>1484</v>
      </c>
    </row>
    <row customHeight="1" ht="11.25">
      <c r="A35" s="1079" t="s">
        <v>1586</v>
      </c>
      <c r="O35" s="1079" t="s">
        <v>1309</v>
      </c>
      <c r="AX35" s="1125" t="s">
        <v>1587</v>
      </c>
      <c r="AZ35" s="1072" t="s">
        <v>1588</v>
      </c>
      <c r="BE35" s="1125">
        <v>2033</v>
      </c>
      <c r="BL35" s="1073" t="s">
        <v>1589</v>
      </c>
    </row>
    <row customHeight="1" ht="11.25">
      <c r="A36" s="1875" t="s">
        <v>1590</v>
      </c>
      <c r="D36" s="1116" t="s">
        <v>1591</v>
      </c>
      <c r="E36" s="1117" t="s">
        <v>807</v>
      </c>
      <c r="F36" s="1118" t="str">
        <f>INDEX(E37:E41,MATCH(TEMPLATE_SPHERE,F37:F41,0))</f>
        <v>теплоснабжения</v>
      </c>
      <c r="G36" s="1118" t="str">
        <f>INDEX(G37:G41,MATCH(TEMPLATE_SPHERE,F37:F41,0))</f>
        <v>теплоснабжение</v>
      </c>
      <c r="O36" s="1079" t="s">
        <v>1334</v>
      </c>
      <c r="AX36" s="1125" t="s">
        <v>1592</v>
      </c>
      <c r="AZ36" s="1125" t="s">
        <v>1216</v>
      </c>
      <c r="BE36" s="1125">
        <v>2034</v>
      </c>
      <c r="BL36" s="1073" t="s">
        <v>1593</v>
      </c>
    </row>
    <row customHeight="1" ht="11.25">
      <c r="A37" s="1079" t="s">
        <v>1594</v>
      </c>
      <c r="E37" s="412" t="s">
        <v>1595</v>
      </c>
      <c r="F37" s="1119" t="s">
        <v>807</v>
      </c>
      <c r="G37" s="412" t="s">
        <v>1596</v>
      </c>
      <c r="O37" s="1079" t="s">
        <v>1353</v>
      </c>
      <c r="AX37" s="1125" t="s">
        <v>1597</v>
      </c>
      <c r="AZ37" s="1125" t="s">
        <v>1243</v>
      </c>
      <c r="BE37" s="1125">
        <v>2035</v>
      </c>
    </row>
    <row customHeight="1" ht="11.25">
      <c r="A38" s="1079" t="s">
        <v>1598</v>
      </c>
      <c r="E38" s="412" t="s">
        <v>1599</v>
      </c>
      <c r="F38" s="1120" t="s">
        <v>853</v>
      </c>
      <c r="G38" s="412" t="s">
        <v>1600</v>
      </c>
      <c r="O38" s="1079" t="s">
        <v>1370</v>
      </c>
      <c r="AX38" s="1125" t="s">
        <v>1601</v>
      </c>
      <c r="AZ38" s="1125" t="s">
        <v>1277</v>
      </c>
      <c r="BE38" s="1125">
        <v>2036</v>
      </c>
      <c r="BH38" s="1072" t="s">
        <v>1602</v>
      </c>
      <c r="BJ38" s="1072" t="s">
        <v>1603</v>
      </c>
      <c r="BL38" s="1072" t="s">
        <v>1604</v>
      </c>
      <c r="BN38" s="1072" t="s">
        <v>1605</v>
      </c>
    </row>
    <row customHeight="1" ht="11.25">
      <c r="A39" s="1079" t="s">
        <v>1606</v>
      </c>
      <c r="E39" s="412" t="s">
        <v>1607</v>
      </c>
      <c r="F39" s="1120" t="s">
        <v>906</v>
      </c>
      <c r="G39" s="412" t="s">
        <v>1608</v>
      </c>
      <c r="O39" s="1079" t="s">
        <v>1386</v>
      </c>
      <c r="AX39" s="1125" t="s">
        <v>1609</v>
      </c>
      <c r="AZ39" s="1125" t="s">
        <v>1310</v>
      </c>
      <c r="BE39" s="1125">
        <v>2037</v>
      </c>
      <c r="BH39" s="1073" t="s">
        <v>1610</v>
      </c>
      <c r="BJ39" s="1222" t="s">
        <v>1610</v>
      </c>
      <c r="BL39" s="1222" t="s">
        <v>1610</v>
      </c>
      <c r="BN39" s="1073" t="s">
        <v>1611</v>
      </c>
    </row>
    <row customHeight="1" ht="11.25">
      <c r="A40" s="1079" t="s">
        <v>1612</v>
      </c>
      <c r="E40" s="412" t="s">
        <v>1613</v>
      </c>
      <c r="F40" s="1120" t="s">
        <v>893</v>
      </c>
      <c r="G40" s="412" t="s">
        <v>1614</v>
      </c>
      <c r="O40" s="1079" t="s">
        <v>1402</v>
      </c>
      <c r="AX40" s="1125" t="s">
        <v>1615</v>
      </c>
      <c r="BE40" s="1125">
        <v>2038</v>
      </c>
      <c r="BH40" s="1073" t="s">
        <v>1616</v>
      </c>
      <c r="BJ40" s="1222" t="s">
        <v>1028</v>
      </c>
      <c r="BL40" s="1222" t="s">
        <v>1028</v>
      </c>
      <c r="BN40" s="1073" t="s">
        <v>1062</v>
      </c>
    </row>
    <row customHeight="1" ht="11.25">
      <c r="A41" s="1079" t="s">
        <v>1617</v>
      </c>
      <c r="E41" s="412" t="s">
        <v>1618</v>
      </c>
      <c r="F41" s="1120" t="s">
        <v>1619</v>
      </c>
      <c r="G41" s="412" t="s">
        <v>1618</v>
      </c>
      <c r="O41" s="1079" t="s">
        <v>1418</v>
      </c>
      <c r="AX41" s="1125" t="s">
        <v>1620</v>
      </c>
      <c r="AZ41" s="1072" t="s">
        <v>1621</v>
      </c>
      <c r="BE41" s="1125">
        <v>2039</v>
      </c>
      <c r="BH41" s="1073" t="s">
        <v>1622</v>
      </c>
      <c r="BJ41" s="1222" t="s">
        <v>1024</v>
      </c>
      <c r="BL41" s="1222" t="s">
        <v>1024</v>
      </c>
      <c r="BN41" s="1073" t="s">
        <v>1049</v>
      </c>
    </row>
    <row customHeight="1" ht="11.25">
      <c r="A42" s="1079" t="s">
        <v>1623</v>
      </c>
      <c r="AX42" s="1125" t="s">
        <v>1624</v>
      </c>
      <c r="AZ42" s="1125" t="s">
        <v>1215</v>
      </c>
      <c r="BE42" s="1125">
        <v>2040</v>
      </c>
      <c r="BH42" s="1073" t="s">
        <v>1046</v>
      </c>
      <c r="BJ42" s="1222" t="s">
        <v>1026</v>
      </c>
      <c r="BL42" s="1222" t="s">
        <v>1026</v>
      </c>
      <c r="BN42" s="1073" t="s">
        <v>1625</v>
      </c>
    </row>
    <row customHeight="1" ht="11.25">
      <c r="A43" s="1079" t="s">
        <v>1626</v>
      </c>
      <c r="AX43" s="1125" t="s">
        <v>1627</v>
      </c>
      <c r="AZ43" s="1125" t="s">
        <v>1241</v>
      </c>
      <c r="BE43" s="1125">
        <v>2041</v>
      </c>
      <c r="BH43" s="1073" t="s">
        <v>1628</v>
      </c>
      <c r="BJ43" s="1222" t="s">
        <v>1622</v>
      </c>
      <c r="BL43" s="1222" t="s">
        <v>1622</v>
      </c>
      <c r="BN43" s="1073" t="s">
        <v>1629</v>
      </c>
    </row>
    <row customHeight="1" ht="11.25">
      <c r="A44" s="1079" t="s">
        <v>1630</v>
      </c>
      <c r="G44" s="1099">
        <f>YEAR(TODAY())</f>
        <v>2025</v>
      </c>
      <c r="I44" s="804" t="s">
        <v>1631</v>
      </c>
      <c r="J44" s="1094" t="s">
        <v>1632</v>
      </c>
      <c r="K44" s="1094" t="s">
        <v>1633</v>
      </c>
      <c r="AX44" s="1125" t="s">
        <v>1634</v>
      </c>
      <c r="AZ44" s="1125" t="s">
        <v>1276</v>
      </c>
      <c r="BE44" s="1125">
        <v>2042</v>
      </c>
      <c r="BH44" s="1073" t="s">
        <v>1635</v>
      </c>
      <c r="BJ44" s="1222" t="s">
        <v>1046</v>
      </c>
      <c r="BL44" s="1222" t="s">
        <v>1046</v>
      </c>
      <c r="BN44" s="1073" t="s">
        <v>1636</v>
      </c>
    </row>
    <row customHeight="1" ht="11.25">
      <c r="A45" s="1079" t="s">
        <v>1637</v>
      </c>
      <c r="D45" s="1116" t="s">
        <v>1638</v>
      </c>
      <c r="E45" s="1117" t="s">
        <v>1639</v>
      </c>
      <c r="F45" s="802" t="s">
        <v>1640</v>
      </c>
      <c r="G45" s="801" t="s">
        <v>1641</v>
      </c>
      <c r="H45" s="804" t="s">
        <v>1642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1643</v>
      </c>
      <c r="AZ45" s="1125" t="s">
        <v>1309</v>
      </c>
      <c r="BE45" s="1125">
        <v>2043</v>
      </c>
      <c r="BH45" s="1073" t="s">
        <v>1644</v>
      </c>
      <c r="BJ45" s="1222" t="s">
        <v>1040</v>
      </c>
      <c r="BL45" s="1222" t="s">
        <v>1040</v>
      </c>
      <c r="BN45" s="1073" t="s">
        <v>1645</v>
      </c>
    </row>
    <row customHeight="1" ht="11.25">
      <c r="A46" s="1079" t="s">
        <v>1646</v>
      </c>
      <c r="E46" s="412" t="s">
        <v>27</v>
      </c>
      <c r="F46" s="1119" t="s">
        <v>1647</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1648</v>
      </c>
      <c r="AZ46" s="1125" t="s">
        <v>1334</v>
      </c>
      <c r="BE46" s="1125">
        <v>2044</v>
      </c>
      <c r="BH46" s="1073" t="s">
        <v>1049</v>
      </c>
      <c r="BJ46" s="1222" t="s">
        <v>1030</v>
      </c>
      <c r="BL46" s="1222" t="s">
        <v>1030</v>
      </c>
      <c r="BN46" s="1073" t="s">
        <v>1649</v>
      </c>
    </row>
    <row customHeight="1" ht="11.25">
      <c r="A47" s="1079" t="s">
        <v>1650</v>
      </c>
      <c r="E47" s="412" t="s">
        <v>33</v>
      </c>
      <c r="F47" s="1120" t="s">
        <v>1639</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1651</v>
      </c>
      <c r="AZ47" s="1125" t="s">
        <v>1353</v>
      </c>
      <c r="BE47" s="1125">
        <v>2045</v>
      </c>
      <c r="BH47" s="1073" t="s">
        <v>1625</v>
      </c>
      <c r="BJ47" s="1222" t="s">
        <v>1032</v>
      </c>
      <c r="BL47" s="1222" t="s">
        <v>1032</v>
      </c>
      <c r="BN47" s="1073" t="s">
        <v>1652</v>
      </c>
    </row>
    <row customHeight="1" ht="11.25">
      <c r="A48" s="1079" t="s">
        <v>1653</v>
      </c>
      <c r="E48" s="412" t="s">
        <v>1654</v>
      </c>
      <c r="F48" s="1120" t="s">
        <v>1655</v>
      </c>
      <c r="G48" s="1121" t="str">
        <f>_xlfn.IFERROR(IF(f_year="","01.01."&amp;CURRENT_YEAR,"01.01."&amp;f_year),"01.01."&amp;CURRENT_YEAR)</f>
        <v>01.01.2025</v>
      </c>
      <c r="H48" s="1121" t="str">
        <f>_xlfn.IFERROR(IF(f_year="","31.12."&amp;CURRENT_YEAR,"31.12."&amp;f_year),"31.12."&amp;CURRENT_YEAR)</f>
        <v>31.12.2025</v>
      </c>
      <c r="I48" s="1747">
        <f>IF(f_year="",TRUE,FALSE)</f>
        <v>0</v>
      </c>
      <c r="J48" s="1750" t="s">
        <v>1656</v>
      </c>
      <c r="K48" s="1751"/>
      <c r="AX48" s="1125" t="s">
        <v>1657</v>
      </c>
      <c r="AZ48" s="1125" t="s">
        <v>1370</v>
      </c>
      <c r="BE48" s="1125">
        <v>2046</v>
      </c>
      <c r="BH48" s="1073" t="s">
        <v>1629</v>
      </c>
      <c r="BJ48" s="1222" t="s">
        <v>1034</v>
      </c>
      <c r="BL48" s="1222" t="s">
        <v>1034</v>
      </c>
      <c r="BN48" s="1073" t="s">
        <v>1658</v>
      </c>
    </row>
    <row customHeight="1" ht="11.25">
      <c r="A49" s="1079" t="s">
        <v>1659</v>
      </c>
      <c r="E49" s="412" t="s">
        <v>1660</v>
      </c>
      <c r="F49" s="1120" t="s">
        <v>1661</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1662</v>
      </c>
      <c r="AZ49" s="1125" t="s">
        <v>1386</v>
      </c>
      <c r="BE49" s="1125">
        <v>2047</v>
      </c>
      <c r="BH49" s="1073" t="s">
        <v>1050</v>
      </c>
      <c r="BJ49" s="1222" t="s">
        <v>1036</v>
      </c>
      <c r="BL49" s="1222" t="s">
        <v>1036</v>
      </c>
    </row>
    <row customHeight="1" ht="11.25">
      <c r="A50" s="1079" t="s">
        <v>1663</v>
      </c>
      <c r="E50" s="412" t="s">
        <v>1664</v>
      </c>
      <c r="F50" s="1120" t="s">
        <v>1020</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1665</v>
      </c>
      <c r="AZ50" s="1125" t="s">
        <v>1402</v>
      </c>
      <c r="BE50" s="1125">
        <v>2048</v>
      </c>
      <c r="BH50" s="1073" t="s">
        <v>1636</v>
      </c>
      <c r="BJ50" s="1222" t="s">
        <v>1038</v>
      </c>
      <c r="BL50" s="1222" t="s">
        <v>1038</v>
      </c>
    </row>
    <row customHeight="1" ht="11.25">
      <c r="A51" s="1079" t="s">
        <v>1666</v>
      </c>
      <c r="E51" s="412" t="s">
        <v>1667</v>
      </c>
      <c r="F51" s="1120" t="s">
        <v>1668</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1669</v>
      </c>
      <c r="AZ51" s="1125" t="s">
        <v>1418</v>
      </c>
      <c r="BE51" s="1125">
        <v>2049</v>
      </c>
      <c r="BH51" s="1073" t="s">
        <v>1645</v>
      </c>
      <c r="BJ51" s="1222" t="s">
        <v>1670</v>
      </c>
      <c r="BL51" s="1222" t="s">
        <v>1670</v>
      </c>
    </row>
    <row customHeight="1" ht="11.25">
      <c r="A52" s="1079" t="s">
        <v>1671</v>
      </c>
      <c r="E52" s="412" t="s">
        <v>1672</v>
      </c>
      <c r="F52" s="1120" t="s">
        <v>1673</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1674</v>
      </c>
      <c r="AZ52" s="1125" t="s">
        <v>1216</v>
      </c>
      <c r="BE52" s="1125">
        <v>2050</v>
      </c>
      <c r="BH52" s="1073" t="s">
        <v>1649</v>
      </c>
      <c r="BJ52" s="1222" t="s">
        <v>1049</v>
      </c>
      <c r="BL52" s="1222" t="s">
        <v>1049</v>
      </c>
    </row>
    <row customHeight="1" ht="11.25">
      <c r="A53" s="1079" t="s">
        <v>1675</v>
      </c>
      <c r="E53" s="412" t="s">
        <v>1676</v>
      </c>
      <c r="F53" s="1120" t="s">
        <v>1676</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1677</v>
      </c>
      <c r="K53" s="1751"/>
      <c r="AX53" s="1125" t="s">
        <v>1678</v>
      </c>
      <c r="BE53" s="1125">
        <v>2051</v>
      </c>
      <c r="BH53" s="1073" t="s">
        <v>1652</v>
      </c>
      <c r="BJ53" s="1222" t="s">
        <v>1625</v>
      </c>
      <c r="BL53" s="1222" t="s">
        <v>1625</v>
      </c>
    </row>
    <row customHeight="1" ht="11.25">
      <c r="A54" s="1079" t="s">
        <v>1679</v>
      </c>
      <c r="AX54" s="1125" t="s">
        <v>1680</v>
      </c>
      <c r="AZ54" s="1072" t="s">
        <v>1681</v>
      </c>
      <c r="BE54" s="1125">
        <v>2052</v>
      </c>
      <c r="BH54" s="1073" t="s">
        <v>1658</v>
      </c>
      <c r="BJ54" s="1222" t="s">
        <v>1629</v>
      </c>
      <c r="BL54" s="1222" t="s">
        <v>1629</v>
      </c>
    </row>
    <row customHeight="1" ht="11.25">
      <c r="A55" s="1079" t="s">
        <v>1682</v>
      </c>
      <c r="AX55" s="1125" t="s">
        <v>1683</v>
      </c>
      <c r="AZ55" s="1125" t="s">
        <v>1218</v>
      </c>
      <c r="BE55" s="1125">
        <v>2053</v>
      </c>
      <c r="BH55" s="1075" t="s">
        <v>22</v>
      </c>
      <c r="BJ55" s="1222" t="s">
        <v>1050</v>
      </c>
      <c r="BL55" s="1222" t="s">
        <v>1050</v>
      </c>
    </row>
    <row customHeight="1" ht="11.25">
      <c r="A56" s="1079" t="s">
        <v>1684</v>
      </c>
      <c r="D56" s="1123" t="s">
        <v>1685</v>
      </c>
      <c r="E56" s="1100" t="s">
        <v>111</v>
      </c>
      <c r="F56" s="1079" t="s">
        <v>1686</v>
      </c>
      <c r="AX56" s="1125" t="s">
        <v>1687</v>
      </c>
      <c r="AZ56" s="1125" t="s">
        <v>1245</v>
      </c>
      <c r="BE56" s="1125">
        <v>2054</v>
      </c>
      <c r="BH56" s="1075" t="s">
        <v>22</v>
      </c>
      <c r="BJ56" s="1222" t="s">
        <v>1636</v>
      </c>
      <c r="BL56" s="1222" t="s">
        <v>1636</v>
      </c>
    </row>
    <row customHeight="1" ht="11.25">
      <c r="A57" s="1079" t="s">
        <v>1688</v>
      </c>
      <c r="D57" s="1123" t="s">
        <v>1689</v>
      </c>
      <c r="E57" s="1100" t="s">
        <v>111</v>
      </c>
      <c r="F57" s="1079" t="s">
        <v>1686</v>
      </c>
      <c r="AX57" s="1125" t="s">
        <v>1690</v>
      </c>
      <c r="AZ57" s="1125" t="s">
        <v>1279</v>
      </c>
      <c r="BE57" s="1125">
        <v>2055</v>
      </c>
      <c r="BJ57" s="1222" t="s">
        <v>1645</v>
      </c>
      <c r="BL57" s="1222" t="s">
        <v>1645</v>
      </c>
    </row>
    <row customHeight="1" ht="11.25">
      <c r="A58" s="1079" t="s">
        <v>1691</v>
      </c>
      <c r="D58" s="1123" t="s">
        <v>1692</v>
      </c>
      <c r="E58" s="1100" t="s">
        <v>111</v>
      </c>
      <c r="F58" s="1079" t="s">
        <v>1686</v>
      </c>
      <c r="AX58" s="1125" t="s">
        <v>1693</v>
      </c>
      <c r="BE58" s="1125">
        <v>2056</v>
      </c>
      <c r="BJ58" s="1222" t="s">
        <v>1649</v>
      </c>
      <c r="BL58" s="1222" t="s">
        <v>1649</v>
      </c>
    </row>
    <row customHeight="1" ht="11.25">
      <c r="A59" s="1079" t="s">
        <v>1694</v>
      </c>
      <c r="D59" s="1123" t="s">
        <v>132</v>
      </c>
      <c r="E59" s="1100" t="s">
        <v>1581</v>
      </c>
      <c r="F59" s="1079" t="s">
        <v>1695</v>
      </c>
      <c r="AX59" s="1125" t="s">
        <v>1696</v>
      </c>
      <c r="AZ59" s="1072" t="s">
        <v>1697</v>
      </c>
      <c r="BE59" s="1125">
        <v>2057</v>
      </c>
      <c r="BJ59" s="1222" t="s">
        <v>1652</v>
      </c>
      <c r="BL59" s="1222" t="s">
        <v>1652</v>
      </c>
    </row>
    <row customHeight="1" ht="11.25">
      <c r="A60" s="1079" t="s">
        <v>1698</v>
      </c>
      <c r="D60" s="1123" t="s">
        <v>1699</v>
      </c>
      <c r="E60" s="1100" t="s">
        <v>1581</v>
      </c>
      <c r="F60" s="1079" t="s">
        <v>1695</v>
      </c>
      <c r="AX60" s="1125" t="s">
        <v>1700</v>
      </c>
      <c r="AZ60" s="1125" t="s">
        <v>1219</v>
      </c>
      <c r="BE60" s="1125">
        <v>2058</v>
      </c>
      <c r="BJ60" s="1222" t="s">
        <v>1658</v>
      </c>
      <c r="BL60" s="1222" t="s">
        <v>1658</v>
      </c>
    </row>
    <row customHeight="1" ht="11.25">
      <c r="A61" s="1079" t="s">
        <v>1701</v>
      </c>
      <c r="D61" s="1123" t="s">
        <v>1702</v>
      </c>
      <c r="E61" s="1100" t="s">
        <v>1581</v>
      </c>
      <c r="F61" s="1079" t="s">
        <v>1695</v>
      </c>
      <c r="AX61" s="1125" t="s">
        <v>1703</v>
      </c>
      <c r="AZ61" s="1125" t="s">
        <v>1246</v>
      </c>
      <c r="BE61" s="1125">
        <v>2059</v>
      </c>
      <c r="BL61" s="1222" t="s">
        <v>1042</v>
      </c>
    </row>
    <row customHeight="1" ht="11.25">
      <c r="A62" s="1079" t="s">
        <v>1704</v>
      </c>
      <c r="D62" s="1123" t="s">
        <v>131</v>
      </c>
      <c r="E62" s="1100">
        <v>30</v>
      </c>
      <c r="F62" s="1079" t="s">
        <v>1695</v>
      </c>
      <c r="AZ62" s="1125" t="s">
        <v>1280</v>
      </c>
      <c r="BE62" s="1125">
        <v>2060</v>
      </c>
      <c r="BL62" s="1222" t="s">
        <v>1044</v>
      </c>
    </row>
    <row customHeight="1" ht="11.25">
      <c r="A63" s="1079" t="s">
        <v>1705</v>
      </c>
      <c r="D63" s="1123" t="s">
        <v>1706</v>
      </c>
      <c r="E63" s="1100">
        <v>30</v>
      </c>
      <c r="F63" s="1079" t="s">
        <v>1695</v>
      </c>
      <c r="AZ63" s="1125" t="s">
        <v>1312</v>
      </c>
      <c r="BE63" s="1125">
        <v>2061</v>
      </c>
    </row>
    <row customHeight="1" ht="11.25">
      <c r="A64" s="1079" t="s">
        <v>1707</v>
      </c>
      <c r="D64" s="1123" t="s">
        <v>1708</v>
      </c>
      <c r="E64" s="1100">
        <v>30</v>
      </c>
      <c r="F64" s="1079" t="s">
        <v>1695</v>
      </c>
      <c r="AZ64" s="1125" t="s">
        <v>1335</v>
      </c>
      <c r="BE64" s="1125">
        <v>2062</v>
      </c>
    </row>
    <row customHeight="1" ht="11.25">
      <c r="A65" s="1079" t="s">
        <v>1709</v>
      </c>
      <c r="D65" s="1079"/>
      <c r="BE65" s="1125">
        <v>2063</v>
      </c>
    </row>
    <row customHeight="1" ht="11.25">
      <c r="A66" s="1079" t="s">
        <v>1710</v>
      </c>
      <c r="AZ66" s="1072" t="s">
        <v>1711</v>
      </c>
      <c r="BE66" s="1125">
        <v>2064</v>
      </c>
    </row>
    <row customHeight="1" ht="11.25">
      <c r="A67" s="1079" t="s">
        <v>1712</v>
      </c>
      <c r="AZ67" s="1125" t="s">
        <v>1220</v>
      </c>
      <c r="BE67" s="1125">
        <v>2065</v>
      </c>
    </row>
    <row customHeight="1" ht="11.25">
      <c r="A68" s="1079" t="s">
        <v>1713</v>
      </c>
      <c r="AZ68" s="1125" t="s">
        <v>1247</v>
      </c>
      <c r="BE68" s="1125">
        <v>2066</v>
      </c>
      <c r="BH68" s="1072" t="s">
        <v>1714</v>
      </c>
      <c r="BJ68" s="1072" t="s">
        <v>1715</v>
      </c>
      <c r="BL68" s="1072" t="s">
        <v>1716</v>
      </c>
      <c r="BN68" s="1072" t="s">
        <v>1717</v>
      </c>
    </row>
    <row customHeight="1" ht="11.25">
      <c r="A69" s="1079" t="s">
        <v>1718</v>
      </c>
      <c r="AZ69" s="1125" t="s">
        <v>1281</v>
      </c>
      <c r="BE69" s="1125">
        <v>2067</v>
      </c>
      <c r="BH69" s="1073" t="s">
        <v>1719</v>
      </c>
      <c r="BI69" s="1122" t="s">
        <v>109</v>
      </c>
      <c r="BJ69" s="1073" t="s">
        <v>1720</v>
      </c>
      <c r="BK69" s="1122" t="s">
        <v>109</v>
      </c>
      <c r="BL69" s="1073" t="s">
        <v>1721</v>
      </c>
      <c r="BM69" s="1075" t="s">
        <v>109</v>
      </c>
      <c r="BN69" s="1073" t="s">
        <v>1722</v>
      </c>
    </row>
    <row customHeight="1" ht="11.25">
      <c r="A70" s="1079" t="s">
        <v>1723</v>
      </c>
      <c r="AZ70" s="1125" t="s">
        <v>1313</v>
      </c>
      <c r="BE70" s="1125">
        <v>2068</v>
      </c>
      <c r="BH70" s="1073" t="s">
        <v>1724</v>
      </c>
      <c r="BJ70" s="1073" t="s">
        <v>1725</v>
      </c>
      <c r="BL70" s="1073" t="s">
        <v>1726</v>
      </c>
      <c r="BN70" s="1073" t="s">
        <v>1727</v>
      </c>
    </row>
    <row customHeight="1" ht="11.25">
      <c r="A71" s="1079" t="s">
        <v>1728</v>
      </c>
      <c r="AZ71" s="1125" t="s">
        <v>1315</v>
      </c>
      <c r="BE71" s="1125">
        <v>2069</v>
      </c>
      <c r="BH71" s="1073" t="s">
        <v>1729</v>
      </c>
      <c r="BI71" s="1122" t="s">
        <v>90</v>
      </c>
      <c r="BJ71" s="1073" t="s">
        <v>1730</v>
      </c>
      <c r="BK71" s="1122" t="s">
        <v>90</v>
      </c>
      <c r="BL71" s="1073" t="s">
        <v>1731</v>
      </c>
      <c r="BM71" s="1075" t="s">
        <v>90</v>
      </c>
      <c r="BN71" s="1073" t="s">
        <v>1732</v>
      </c>
    </row>
    <row customHeight="1" ht="11.25">
      <c r="A72" s="1079" t="s">
        <v>1733</v>
      </c>
      <c r="AZ72" s="1125" t="s">
        <v>19</v>
      </c>
      <c r="BE72" s="1125">
        <v>2070</v>
      </c>
      <c r="BH72" s="1073" t="s">
        <v>1734</v>
      </c>
      <c r="BJ72" s="1073" t="s">
        <v>1734</v>
      </c>
      <c r="BL72" s="1073" t="s">
        <v>1734</v>
      </c>
      <c r="BN72" s="1073" t="s">
        <v>1735</v>
      </c>
    </row>
    <row customHeight="1" ht="11.25">
      <c r="A73" s="1079" t="s">
        <v>1736</v>
      </c>
      <c r="BH73" s="1073" t="s">
        <v>1737</v>
      </c>
      <c r="BI73" s="1122" t="s">
        <v>111</v>
      </c>
      <c r="BJ73" s="1073" t="s">
        <v>1738</v>
      </c>
      <c r="BK73" s="1122" t="s">
        <v>111</v>
      </c>
      <c r="BL73" s="1073" t="s">
        <v>1739</v>
      </c>
      <c r="BM73" s="1075" t="s">
        <v>111</v>
      </c>
      <c r="BN73" s="1073" t="s">
        <v>1740</v>
      </c>
    </row>
    <row customHeight="1" ht="11.25">
      <c r="A74" s="1079" t="s">
        <v>1741</v>
      </c>
      <c r="BH74" s="1073" t="s">
        <v>1742</v>
      </c>
      <c r="BJ74" s="1073" t="s">
        <v>1743</v>
      </c>
      <c r="BL74" s="1073" t="s">
        <v>1744</v>
      </c>
      <c r="BN74" s="1073" t="s">
        <v>1745</v>
      </c>
    </row>
    <row customHeight="1" ht="11.25">
      <c r="A75" s="1079" t="s">
        <v>1746</v>
      </c>
      <c r="AZ75" s="1072" t="s">
        <v>1747</v>
      </c>
      <c r="BH75" s="1073" t="s">
        <v>1748</v>
      </c>
      <c r="BJ75" s="1073" t="s">
        <v>1748</v>
      </c>
      <c r="BL75" s="1073" t="s">
        <v>1748</v>
      </c>
    </row>
    <row customHeight="1" ht="11.25">
      <c r="A76" s="1079" t="s">
        <v>1749</v>
      </c>
      <c r="AZ76" s="1125" t="s">
        <v>1229</v>
      </c>
      <c r="BH76" s="1073" t="s">
        <v>1750</v>
      </c>
      <c r="BJ76" s="1073" t="s">
        <v>1751</v>
      </c>
      <c r="BL76" s="1073" t="s">
        <v>1752</v>
      </c>
    </row>
    <row customHeight="1" ht="11.25">
      <c r="A77" s="1079" t="s">
        <v>1753</v>
      </c>
      <c r="AZ77" s="1125" t="s">
        <v>1257</v>
      </c>
    </row>
    <row customHeight="1" ht="11.25">
      <c r="A78" s="1079" t="s">
        <v>1754</v>
      </c>
      <c r="AZ78" s="1125" t="s">
        <v>1288</v>
      </c>
    </row>
    <row customHeight="1" ht="11.25">
      <c r="A79" s="1079" t="s">
        <v>1755</v>
      </c>
      <c r="AZ79" s="1125" t="s">
        <v>1319</v>
      </c>
      <c r="BH79" s="1072" t="s">
        <v>1756</v>
      </c>
      <c r="BJ79" s="1072" t="s">
        <v>1757</v>
      </c>
      <c r="BL79" s="1072" t="s">
        <v>1758</v>
      </c>
    </row>
    <row customHeight="1" ht="11.25">
      <c r="A80" s="1079" t="s">
        <v>1759</v>
      </c>
      <c r="AZ80" s="1125" t="s">
        <v>1340</v>
      </c>
      <c r="BH80" s="1073" t="s">
        <v>1760</v>
      </c>
      <c r="BJ80" s="1073" t="s">
        <v>1761</v>
      </c>
      <c r="BL80" s="1073" t="s">
        <v>1762</v>
      </c>
    </row>
    <row customHeight="1" ht="11.25">
      <c r="A81" s="1079" t="s">
        <v>1763</v>
      </c>
      <c r="AZ81" s="1125" t="s">
        <v>1357</v>
      </c>
      <c r="BH81" s="1073" t="s">
        <v>1764</v>
      </c>
      <c r="BJ81" s="1073" t="s">
        <v>1765</v>
      </c>
      <c r="BL81" s="1073" t="s">
        <v>1766</v>
      </c>
    </row>
    <row customHeight="1" ht="11.25">
      <c r="A82" s="1079" t="s">
        <v>1767</v>
      </c>
      <c r="AZ82" s="1125" t="s">
        <v>1372</v>
      </c>
      <c r="BH82" s="1073" t="s">
        <v>1768</v>
      </c>
      <c r="BJ82" s="1073" t="s">
        <v>1769</v>
      </c>
      <c r="BL82" s="1073" t="s">
        <v>1770</v>
      </c>
    </row>
    <row customHeight="1" ht="11.25">
      <c r="A83" s="1079" t="s">
        <v>1771</v>
      </c>
      <c r="BH83" s="1073" t="s">
        <v>1772</v>
      </c>
      <c r="BJ83" s="1073" t="s">
        <v>1773</v>
      </c>
      <c r="BL83" s="1073" t="s">
        <v>1774</v>
      </c>
    </row>
    <row customHeight="1" ht="11.25">
      <c r="A84" s="1079" t="s">
        <v>1775</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1020</v>
      </c>
    </row>
    <row customHeight="1" ht="11.25">
      <c r="A91" s="1079" t="s">
        <v>1796</v>
      </c>
      <c r="AZ91" s="1125" t="s">
        <v>1056</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1418</v>
      </c>
      <c r="BL100" s="1073" t="s">
        <v>1418</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570</v>
      </c>
      <c r="BH108" s="1073" t="s">
        <v>1849</v>
      </c>
      <c r="BJ108" s="1073" t="s">
        <v>1850</v>
      </c>
      <c r="BL108" s="1073" t="s">
        <v>1503</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1216</v>
      </c>
    </row>
    <row customHeight="1" ht="11.25">
      <c r="AZ116" s="1906" t="s">
        <v>1838</v>
      </c>
      <c r="BA116" s="1907" t="s">
        <v>1839</v>
      </c>
      <c r="BH116" s="1073" t="s">
        <v>1243</v>
      </c>
    </row>
    <row customHeight="1" ht="11.25">
      <c r="BH117" s="1073" t="s">
        <v>1277</v>
      </c>
    </row>
    <row customHeight="1" ht="11.25">
      <c r="BH118" s="1073"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BEA5B-31AB-0888-FBB6-F3957A4917B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5" t="s">
        <v>688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Еврейская автономная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299</v>
      </c>
      <c r="E9" s="2210"/>
      <c r="F9" s="2210"/>
      <c r="G9" s="2213" t="s">
        <v>300</v>
      </c>
      <c r="J9" s="460">
        <v>11</v>
      </c>
    </row>
    <row customHeight="1" ht="11.549999999999999">
      <c r="A10" s="507"/>
      <c r="B10" s="507"/>
      <c r="C10" s="462"/>
      <c r="D10" s="1479" t="s">
        <v>88</v>
      </c>
      <c r="E10" s="1481" t="s">
        <v>301</v>
      </c>
      <c r="F10" s="1481" t="s">
        <v>302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 СП "Биробиджанская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1855</v>
      </c>
      <c r="F13" s="1526" t="s">
        <v>305</v>
      </c>
      <c r="G13" s="479"/>
      <c r="H13" s="1538"/>
      <c r="J13" s="460">
        <v>19</v>
      </c>
    </row>
    <row customHeight="1" ht="19.95">
      <c r="A14" s="507"/>
      <c r="B14" s="507"/>
      <c r="C14" s="462"/>
      <c r="D14" s="1528" t="s">
        <v>708</v>
      </c>
      <c r="E14" s="1529" t="s">
        <v>1856</v>
      </c>
      <c r="F14" s="1531"/>
      <c r="G14" s="1530" t="s">
        <v>1857</v>
      </c>
      <c r="H14" s="1538"/>
      <c r="J14" s="460">
        <v>19</v>
      </c>
    </row>
    <row customHeight="1" ht="19.95">
      <c r="A15" s="507"/>
      <c r="B15" s="507"/>
      <c r="C15" s="462"/>
      <c r="D15" s="1528" t="s">
        <v>306</v>
      </c>
      <c r="E15" s="1529" t="s">
        <v>1858</v>
      </c>
      <c r="F15" s="1531"/>
      <c r="G15" s="1530" t="s">
        <v>1859</v>
      </c>
      <c r="H15" s="1538"/>
      <c r="J15" s="460">
        <v>19</v>
      </c>
    </row>
    <row customHeight="1" ht="24">
      <c r="A16" s="507"/>
      <c r="B16" s="507"/>
      <c r="C16" s="462"/>
      <c r="D16" s="1528" t="s">
        <v>309</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91</v>
      </c>
      <c r="E18" s="1532" t="s">
        <v>1864</v>
      </c>
      <c r="F18" s="1531"/>
      <c r="G18" s="479" t="s">
        <v>1863</v>
      </c>
      <c r="H18" s="1538"/>
      <c r="I18" s="857"/>
      <c r="J18" s="460">
        <v>46</v>
      </c>
    </row>
    <row customHeight="1" ht="23.25">
      <c r="A19" s="507"/>
      <c r="B19" s="507"/>
      <c r="C19" s="462"/>
      <c r="D19" s="1525" t="s">
        <v>111</v>
      </c>
      <c r="E19" s="1532" t="s">
        <v>1865</v>
      </c>
      <c r="F19" s="1526" t="s">
        <v>305</v>
      </c>
      <c r="G19" s="2476" t="s">
        <v>1866</v>
      </c>
      <c r="H19" s="480"/>
      <c r="J19" s="460">
        <v>22</v>
      </c>
    </row>
    <row s="1535" customFormat="1" customHeight="1" ht="5.25" hidden="1">
      <c r="A20" s="507"/>
      <c r="B20" s="507"/>
      <c r="C20" s="1534"/>
      <c r="D20" s="1533" t="s">
        <v>1117</v>
      </c>
      <c r="E20" s="1019"/>
      <c r="F20" s="1018"/>
      <c r="G20" s="2477"/>
      <c r="J20" s="1535">
        <v>0</v>
      </c>
    </row>
    <row customHeight="1" ht="15.75">
      <c r="A21" s="507"/>
      <c r="B21" s="507"/>
      <c r="C21" s="462"/>
      <c r="D21" s="472"/>
      <c r="E21" s="420" t="s">
        <v>338</v>
      </c>
      <c r="F21" s="474"/>
      <c r="G21" s="2478"/>
      <c r="H21" s="1538"/>
      <c r="J21" s="460">
        <v>15</v>
      </c>
    </row>
    <row s="506" customFormat="1" customHeight="1" ht="26.25">
      <c r="A22" s="507"/>
      <c r="B22" s="507"/>
      <c r="C22" s="507"/>
      <c r="D22" s="1525" t="s">
        <v>92</v>
      </c>
      <c r="E22" s="479" t="s">
        <v>1867</v>
      </c>
      <c r="F22" s="1531"/>
      <c r="G22" s="479" t="s">
        <v>1868</v>
      </c>
      <c r="H22" s="1537"/>
      <c r="J22" s="506">
        <v>25</v>
      </c>
    </row>
    <row s="506" customFormat="1" customHeight="1" ht="19.95">
      <c r="A23" s="507"/>
      <c r="B23" s="507"/>
      <c r="C23" s="507"/>
      <c r="D23" s="1525" t="s">
        <v>93</v>
      </c>
      <c r="E23" s="1532" t="s">
        <v>1869</v>
      </c>
      <c r="F23" s="1536"/>
      <c r="G23" s="479" t="s">
        <v>1870</v>
      </c>
      <c r="H23" s="1537"/>
      <c r="J23" s="506">
        <v>19</v>
      </c>
    </row>
    <row s="506" customFormat="1" customHeight="1" ht="144" hidden="1">
      <c r="A24" s="507"/>
      <c r="B24" s="507"/>
      <c r="C24" s="507"/>
      <c r="D24" s="1525" t="s">
        <v>99</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EA37D-F51C-5B14-4E95-C40F7F15F3F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48</v>
      </c>
      <c r="H1" s="1636" t="s">
        <v>50</v>
      </c>
      <c r="IU1" s="1160" t="s">
        <v>14</v>
      </c>
    </row>
    <row s="1855" customFormat="1" customHeight="1" ht="22.5" hidden="1">
      <c r="A2" s="836"/>
      <c r="B2" s="1165">
        <v>1</v>
      </c>
      <c r="C2" s="1165"/>
      <c r="D2" s="1933" t="s">
        <v>688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299</v>
      </c>
      <c r="F7" s="2107"/>
      <c r="G7" s="2107"/>
      <c r="H7" s="2107"/>
      <c r="I7" s="2107"/>
      <c r="J7" s="2479" t="s">
        <v>300</v>
      </c>
      <c r="K7" s="505"/>
      <c r="L7" s="505"/>
      <c r="M7" s="505"/>
      <c r="N7" s="505"/>
      <c r="O7" s="231"/>
      <c r="P7" s="505"/>
      <c r="Q7" s="230"/>
      <c r="R7" s="230"/>
      <c r="S7" s="230"/>
      <c r="T7" s="230"/>
      <c r="IU7" s="512">
        <v>14</v>
      </c>
    </row>
    <row s="1824" customFormat="1" customHeight="1" ht="21">
      <c r="A8" s="1160"/>
      <c r="B8" s="1165"/>
      <c r="C8" s="1160"/>
      <c r="D8" s="1500"/>
      <c r="E8" s="1553" t="s">
        <v>88</v>
      </c>
      <c r="F8" s="1545" t="s">
        <v>1871</v>
      </c>
      <c r="G8" s="1545" t="s">
        <v>48</v>
      </c>
      <c r="H8" s="1545" t="s">
        <v>50</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367D3-1909-873A-D04B-1246920885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688</v>
      </c>
      <c r="E2" s="1894"/>
      <c r="F2" s="1897" t="str">
        <f>IF(ROIV_INFO_NAME="","",ROIV_INFO_NAME)</f>
        <v>АО "ДГК" СП "Биробиджанская ТЭЦ"</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299</v>
      </c>
      <c r="F7" s="2107"/>
      <c r="G7" s="2107"/>
      <c r="H7" s="2107"/>
      <c r="I7" s="2107"/>
      <c r="J7" s="2107"/>
      <c r="K7" s="2107"/>
      <c r="L7" s="2479" t="s">
        <v>300</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"Биробиджанская ТЭЦ"</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E9AE1-7F97-47CD-A667-6DDE734778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688</v>
      </c>
      <c r="E2" s="1909"/>
      <c r="F2" s="1911" t="str">
        <f>IF(ROIV_INFO_NAME="","",ROIV_INFO_NAME)</f>
        <v>АО "ДГК" СП "Биробиджанская ТЭЦ"</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299</v>
      </c>
      <c r="F7" s="2107"/>
      <c r="G7" s="2107"/>
      <c r="H7" s="2107"/>
      <c r="I7" s="2107"/>
      <c r="J7" s="2107"/>
      <c r="K7" s="2107"/>
      <c r="L7" s="2479" t="s">
        <v>300</v>
      </c>
      <c r="M7" s="1629"/>
      <c r="N7" s="1629"/>
      <c r="O7" s="1629"/>
      <c r="P7" s="1629"/>
      <c r="Q7" s="1629"/>
      <c r="R7" s="1629"/>
      <c r="S7" s="230"/>
      <c r="T7" s="230"/>
      <c r="U7" s="230"/>
      <c r="V7" s="230"/>
      <c r="IW7" s="1614">
        <v>14</v>
      </c>
    </row>
    <row s="1824" customFormat="1" customHeight="1" ht="67.2">
      <c r="A8" s="1636"/>
      <c r="B8" s="1371"/>
      <c r="C8" s="1636"/>
      <c r="D8" s="1520"/>
      <c r="E8" s="2483" t="s">
        <v>88</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"Биробиджанская ТЭЦ"</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A6E4C-0BA3-D6F9-59CC-F051DC1105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688</v>
      </c>
      <c r="E2" s="2132">
        <v>1</v>
      </c>
      <c r="F2" s="2308" t="str">
        <f>IF(region_name="","",region_name)</f>
        <v>Еврейская автономная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688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299</v>
      </c>
      <c r="F10" s="2132"/>
      <c r="G10" s="2132"/>
      <c r="H10" s="2132"/>
      <c r="I10" s="2132"/>
      <c r="J10" s="2132"/>
      <c r="K10" s="2132"/>
      <c r="L10" s="2132"/>
      <c r="M10" s="2106"/>
      <c r="N10" s="2483" t="s">
        <v>300</v>
      </c>
      <c r="O10" s="505"/>
      <c r="P10" s="505"/>
      <c r="Q10" s="512">
        <v>14</v>
      </c>
    </row>
    <row s="1824" customFormat="1" customHeight="1" ht="44.25">
      <c r="A11" s="1636"/>
      <c r="B11" s="1371"/>
      <c r="C11" s="1636"/>
      <c r="D11" s="1520"/>
      <c r="E11" s="2497" t="s">
        <v>88</v>
      </c>
      <c r="F11" s="2497" t="s">
        <v>303</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307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Еврейская автономная область</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4AC8-FEA9-8684-1A4E-7059FB771E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299</v>
      </c>
      <c r="E8" s="2214"/>
      <c r="F8" s="2214"/>
      <c r="G8" s="2214"/>
      <c r="H8" s="2214"/>
      <c r="I8" s="2214" t="s">
        <v>300</v>
      </c>
      <c r="M8" s="126">
        <v>14</v>
      </c>
    </row>
    <row customHeight="1" ht="29.25">
      <c r="D9" s="2214" t="s">
        <v>88</v>
      </c>
      <c r="E9" s="2214" t="s">
        <v>1889</v>
      </c>
      <c r="F9" s="2214"/>
      <c r="G9" s="2214"/>
      <c r="H9" s="2214"/>
      <c r="I9" s="2214"/>
      <c r="M9" s="126">
        <v>28</v>
      </c>
    </row>
    <row customHeight="1" ht="24">
      <c r="D10" s="2214"/>
      <c r="E10" s="132" t="s">
        <v>1890</v>
      </c>
      <c r="F10" s="132" t="s">
        <v>1891</v>
      </c>
      <c r="G10" s="132" t="s">
        <v>1892</v>
      </c>
      <c r="H10" s="132" t="s">
        <v>389</v>
      </c>
      <c r="I10" s="2214"/>
      <c r="M10" s="126">
        <v>23</v>
      </c>
    </row>
    <row customHeight="1" ht="12" hidden="1">
      <c r="D11" s="92" t="s">
        <v>109</v>
      </c>
      <c r="E11" s="92" t="s">
        <v>91</v>
      </c>
      <c r="F11" s="92" t="s">
        <v>111</v>
      </c>
      <c r="G11" s="92" t="s">
        <v>92</v>
      </c>
      <c r="H11" s="92" t="s">
        <v>93</v>
      </c>
      <c r="I11" s="92" t="s">
        <v>99</v>
      </c>
      <c r="M11" s="126">
        <v>0</v>
      </c>
    </row>
    <row s="1828" customFormat="1" customHeight="1" ht="26.25">
      <c r="A12" s="150" t="s">
        <v>90</v>
      </c>
      <c r="B12" s="130" t="s">
        <v>22</v>
      </c>
      <c r="C12" s="131"/>
      <c r="D12" s="133" t="s">
        <v>109</v>
      </c>
      <c r="E12" s="386"/>
      <c r="F12" s="386"/>
      <c r="G12" s="1739" t="s">
        <v>22</v>
      </c>
      <c r="H12" s="387"/>
      <c r="I12" s="2174" t="s">
        <v>1893</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D27B5-E444-DF28-DCCB-4AC238327F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88</v>
      </c>
      <c r="E9" s="265" t="s">
        <v>1896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1897</v>
      </c>
      <c r="J13" s="74">
        <v>12</v>
      </c>
    </row>
    <row customHeight="1" ht="3">
      <c r="J14" s="74">
        <v>3</v>
      </c>
    </row>
    <row customHeight="1" ht="23.25">
      <c r="C15" s="142"/>
      <c r="D15" s="2504" t="s">
        <v>1898</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06241-F352-2192-86E6-B55DAF5CD9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1899</v>
      </c>
      <c r="E7" s="2105"/>
      <c r="F7" s="272"/>
      <c r="M7" s="74">
        <v>22</v>
      </c>
    </row>
    <row customHeight="1" ht="3">
      <c r="C8" s="97"/>
      <c r="D8" s="75"/>
      <c r="E8" s="75"/>
      <c r="M8" s="74">
        <v>3</v>
      </c>
    </row>
    <row customHeight="1" ht="16.8">
      <c r="C9" s="97"/>
      <c r="D9" s="110" t="s">
        <v>88</v>
      </c>
      <c r="E9" s="113" t="s">
        <v>286</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1897</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9C2EB-D073-890A-79BA-ED3E08EBEEB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"Биробиджанская ТЭЦ"</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123</v>
      </c>
      <c r="G8" s="2198"/>
      <c r="H8" s="2197" t="s">
        <v>88</v>
      </c>
      <c r="I8" s="2198"/>
      <c r="J8" s="2132" t="s">
        <v>124</v>
      </c>
      <c r="K8" s="1561"/>
      <c r="L8" s="2201" t="s">
        <v>282</v>
      </c>
      <c r="M8" s="2201"/>
      <c r="N8" s="2201"/>
      <c r="O8" s="2201"/>
      <c r="P8" s="2201"/>
      <c r="Q8" s="1562"/>
      <c r="R8" s="2101" t="s">
        <v>283</v>
      </c>
      <c r="S8" s="2202"/>
      <c r="T8" s="2202"/>
      <c r="U8" s="2202"/>
      <c r="V8" s="2202"/>
      <c r="W8" s="1562"/>
      <c r="X8" s="2203" t="s">
        <v>284</v>
      </c>
      <c r="Y8" s="2203"/>
      <c r="Z8" s="2203"/>
      <c r="AA8" s="2203"/>
      <c r="AB8" s="2203"/>
      <c r="AC8" s="1563"/>
      <c r="AD8" s="2132" t="s">
        <v>285</v>
      </c>
      <c r="AE8" s="2132"/>
      <c r="AF8" s="2132"/>
      <c r="AG8" s="2132"/>
      <c r="AH8" s="2106"/>
      <c r="AI8" s="2132" t="s">
        <v>286</v>
      </c>
      <c r="AJ8" s="1579"/>
      <c r="BM8" s="298">
        <v>32</v>
      </c>
    </row>
    <row customHeight="1" ht="23.25">
      <c r="D9" s="2132"/>
      <c r="E9" s="2132"/>
      <c r="F9" s="2180" t="s">
        <v>89</v>
      </c>
      <c r="G9" s="2180" t="s">
        <v>129</v>
      </c>
      <c r="H9" s="2199"/>
      <c r="I9" s="2200"/>
      <c r="J9" s="2106"/>
      <c r="K9" s="1564"/>
      <c r="L9" s="2132" t="s">
        <v>287</v>
      </c>
      <c r="M9" s="2106"/>
      <c r="N9" s="2197" t="s">
        <v>88</v>
      </c>
      <c r="O9" s="2198"/>
      <c r="P9" s="2132" t="s">
        <v>130</v>
      </c>
      <c r="Q9" s="1561"/>
      <c r="R9" s="2132" t="s">
        <v>287</v>
      </c>
      <c r="S9" s="2106"/>
      <c r="T9" s="2197" t="s">
        <v>88</v>
      </c>
      <c r="U9" s="2198"/>
      <c r="V9" s="2132" t="s">
        <v>130</v>
      </c>
      <c r="W9" s="1561"/>
      <c r="X9" s="2132" t="s">
        <v>287</v>
      </c>
      <c r="Y9" s="2106"/>
      <c r="Z9" s="2197" t="s">
        <v>88</v>
      </c>
      <c r="AA9" s="2198"/>
      <c r="AB9" s="2132" t="s">
        <v>288</v>
      </c>
      <c r="AC9" s="1561"/>
      <c r="AD9" s="2132" t="s">
        <v>287</v>
      </c>
      <c r="AE9" s="2106"/>
      <c r="AF9" s="2197" t="s">
        <v>88</v>
      </c>
      <c r="AG9" s="2198"/>
      <c r="AH9" s="2106" t="s">
        <v>288</v>
      </c>
      <c r="AI9" s="2132"/>
      <c r="AJ9" s="1579"/>
      <c r="BM9" s="298">
        <v>22</v>
      </c>
    </row>
    <row customHeight="1" ht="24">
      <c r="D10" s="2180"/>
      <c r="E10" s="2180"/>
      <c r="F10" s="2204"/>
      <c r="G10" s="2204"/>
      <c r="H10" s="2205"/>
      <c r="I10" s="2206"/>
      <c r="J10" s="2197"/>
      <c r="K10" s="1564"/>
      <c r="L10" s="1583" t="s">
        <v>289</v>
      </c>
      <c r="M10" s="1578" t="s">
        <v>290</v>
      </c>
      <c r="N10" s="2199"/>
      <c r="O10" s="2200"/>
      <c r="P10" s="2180"/>
      <c r="Q10" s="1561"/>
      <c r="R10" s="1583" t="s">
        <v>289</v>
      </c>
      <c r="S10" s="1578" t="s">
        <v>290</v>
      </c>
      <c r="T10" s="2199"/>
      <c r="U10" s="2200"/>
      <c r="V10" s="2180"/>
      <c r="W10" s="1561"/>
      <c r="X10" s="1583" t="s">
        <v>289</v>
      </c>
      <c r="Y10" s="1578" t="s">
        <v>290</v>
      </c>
      <c r="Z10" s="2199"/>
      <c r="AA10" s="2200"/>
      <c r="AB10" s="2180"/>
      <c r="AC10" s="1561"/>
      <c r="AD10" s="1583" t="s">
        <v>289</v>
      </c>
      <c r="AE10" s="1578" t="s">
        <v>290</v>
      </c>
      <c r="AF10" s="2199"/>
      <c r="AG10" s="2200"/>
      <c r="AH10" s="2197"/>
      <c r="AI10" s="2180"/>
      <c r="AJ10" s="1579"/>
      <c r="AK10" s="259" t="s">
        <v>291</v>
      </c>
      <c r="AL10" s="259" t="s">
        <v>131</v>
      </c>
      <c r="BM10" s="298">
        <v>23</v>
      </c>
    </row>
    <row customHeight="1" ht="15">
      <c r="D11" s="2188" t="s">
        <v>109</v>
      </c>
      <c r="E11" s="2184" t="s">
        <v>292</v>
      </c>
      <c r="F11" s="2184" t="s">
        <v>293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292</v>
      </c>
      <c r="F17" s="2184" t="s">
        <v>294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292</v>
      </c>
      <c r="F23" s="2184" t="s">
        <v>295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292</v>
      </c>
      <c r="F29" s="2184" t="s">
        <v>296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292</v>
      </c>
      <c r="F35" s="2184" t="s">
        <v>297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043DC-0E26-0281-991C-170BCCE3FA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1900</v>
      </c>
      <c r="C2" s="2505"/>
      <c r="D2" s="2505"/>
      <c r="E2" s="273"/>
      <c r="F2" s="94">
        <v>22</v>
      </c>
    </row>
    <row customHeight="1" ht="3">
      <c r="F3" s="94">
        <v>3</v>
      </c>
    </row>
    <row customHeight="1" ht="23.25">
      <c r="B4" s="2619" t="s">
        <v>1901</v>
      </c>
      <c r="C4" s="388" t="s">
        <v>1902</v>
      </c>
      <c r="D4" s="388" t="s">
        <v>1903</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807DF-12AA-E282-CDD4-ACB40F40CA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1904</v>
      </c>
    </row>
    <row r="4" s="269" customFormat="1" customHeight="1" ht="15">
      <c r="C4" s="1821"/>
      <c r="D4" s="118"/>
      <c r="E4" s="382"/>
    </row>
    <row r="6" s="1820" customFormat="1" customHeight="1" ht="17.25">
      <c r="A6" s="1820" t="s">
        <v>1905</v>
      </c>
    </row>
    <row r="8" s="269" customFormat="1" customHeight="1" ht="17.25">
      <c r="C8" s="1822"/>
      <c r="D8" s="118"/>
      <c r="E8" s="119"/>
    </row>
    <row r="11" s="1820" customFormat="1" customHeight="1" ht="17.25">
      <c r="A11" s="1820" t="s">
        <v>1906</v>
      </c>
    </row>
    <row r="13" s="1824" customFormat="1" customHeight="1" ht="15">
      <c r="A13" s="2222">
        <v>1</v>
      </c>
      <c r="B13" s="1165"/>
      <c r="C13" s="806" t="s">
        <v>688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1907</v>
      </c>
    </row>
    <row r="19" s="1855" customFormat="1" customHeight="1" ht="15">
      <c r="A19" s="1887"/>
      <c r="B19" s="1371">
        <v>1</v>
      </c>
      <c r="C19" s="1371"/>
      <c r="D19" s="805" t="s">
        <v>688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688</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688</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688</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1911</v>
      </c>
    </row>
    <row customHeight="1" ht="11.25"/>
    <row s="460" customFormat="1" customHeight="1" ht="22.5">
      <c r="A39" s="1796"/>
      <c r="B39" s="462"/>
      <c r="C39" s="864"/>
      <c r="D39" s="445"/>
      <c r="E39" s="865"/>
      <c r="F39" s="1817"/>
      <c r="G39" s="1827"/>
      <c r="H39" s="480"/>
    </row>
    <row customHeight="1" ht="11.25"/>
    <row s="1820" customFormat="1" customHeight="1" ht="11.25">
      <c r="A41" s="1820" t="s">
        <v>1912</v>
      </c>
    </row>
    <row customHeight="1" ht="11.25"/>
    <row s="460" customFormat="1" customHeight="1" ht="22.5">
      <c r="A43" s="462"/>
      <c r="B43" s="462"/>
      <c r="C43" s="462"/>
      <c r="D43" s="445"/>
      <c r="E43" s="865"/>
      <c r="F43" s="866"/>
      <c r="G43" s="1827"/>
      <c r="H43" s="480"/>
    </row>
    <row customHeight="1" ht="11.25"/>
    <row s="1820" customFormat="1" customHeight="1" ht="11.25">
      <c r="A45" s="1820" t="s">
        <v>1913</v>
      </c>
    </row>
    <row customHeight="1" ht="11.25"/>
    <row s="460" customFormat="1" customHeight="1" ht="24">
      <c r="A47" s="2207" t="s">
        <v>312</v>
      </c>
      <c r="B47" s="507"/>
      <c r="C47" s="2218"/>
      <c r="D47" s="450" t="str">
        <f>A47</f>
        <v>5.1</v>
      </c>
      <c r="E47" s="447" t="s">
        <v>313</v>
      </c>
      <c r="F47" s="1981" t="s">
        <v>305</v>
      </c>
      <c r="G47" s="449" t="s">
        <v>314</v>
      </c>
      <c r="H47" s="480"/>
      <c r="I47" s="857"/>
    </row>
    <row s="460" customFormat="1" customHeight="1" ht="22.5">
      <c r="A48" s="2207"/>
      <c r="B48" s="507"/>
      <c r="C48" s="2218"/>
      <c r="D48" s="445" t="str">
        <f>D47&amp;".1"</f>
        <v>5.1.1</v>
      </c>
      <c r="E48" s="444" t="s">
        <v>315</v>
      </c>
      <c r="F48" s="1982" t="s">
        <v>22</v>
      </c>
      <c r="G48" s="479"/>
      <c r="H48" s="480"/>
      <c r="I48" s="857"/>
    </row>
    <row s="460" customFormat="1" customHeight="1" ht="22.5">
      <c r="A49" s="2207"/>
      <c r="B49" s="507"/>
      <c r="C49" s="2218"/>
      <c r="D49" s="445" t="str">
        <f>D47&amp;".2"</f>
        <v>5.1.2</v>
      </c>
      <c r="E49" s="444" t="s">
        <v>316</v>
      </c>
      <c r="F49" s="1737" t="s">
        <v>22</v>
      </c>
      <c r="G49" s="449" t="s">
        <v>317</v>
      </c>
      <c r="H49" s="480"/>
      <c r="I49" s="857"/>
    </row>
    <row s="460" customFormat="1" customHeight="1" ht="22.5">
      <c r="A50" s="2207"/>
      <c r="B50" s="507"/>
      <c r="C50" s="2218"/>
      <c r="D50" s="445" t="str">
        <f>D47&amp;".3"</f>
        <v>5.1.3</v>
      </c>
      <c r="E50" s="444" t="s">
        <v>318</v>
      </c>
      <c r="F50" s="1982" t="s">
        <v>22</v>
      </c>
      <c r="G50" s="479"/>
      <c r="H50" s="480"/>
      <c r="I50" s="857"/>
    </row>
    <row s="460" customFormat="1" customHeight="1" ht="22.5">
      <c r="A51" s="2207"/>
      <c r="B51" s="507"/>
      <c r="C51" s="2218"/>
      <c r="D51" s="445" t="str">
        <f>D47&amp;".4"</f>
        <v>5.1.4</v>
      </c>
      <c r="E51" s="444" t="s">
        <v>319</v>
      </c>
      <c r="F51" s="1982" t="s">
        <v>22</v>
      </c>
      <c r="G51" s="449" t="s">
        <v>320</v>
      </c>
      <c r="H51" s="480"/>
      <c r="I51" s="857"/>
    </row>
    <row r="54" s="1820" customFormat="1" customHeight="1" ht="17.25">
      <c r="A54" s="1820" t="s">
        <v>1914</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391</v>
      </c>
      <c r="Q56" s="521" t="s">
        <v>392</v>
      </c>
      <c r="R56" s="522" t="s">
        <v>393</v>
      </c>
      <c r="S56" s="1641" t="s">
        <v>394</v>
      </c>
      <c r="T56" s="1641"/>
      <c r="U56" s="1641"/>
      <c r="V56" s="1641"/>
    </row>
    <row r="58" s="1820" customFormat="1" customHeight="1" ht="11.25">
      <c r="A58" s="1820" t="s">
        <v>1915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380</v>
      </c>
      <c r="AQ60" s="1629" t="s">
        <v>380</v>
      </c>
      <c r="AR60" s="1641"/>
      <c r="AS60" s="1641"/>
    </row>
    <row r="62" s="1820" customFormat="1" customHeight="1" ht="11.25">
      <c r="A62" s="1820" t="s">
        <v>1916</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1917</v>
      </c>
    </row>
    <row r="68" s="1640" customFormat="1" customHeight="1" ht="14.25">
      <c r="A68" s="348"/>
      <c r="B68" s="1165"/>
      <c r="C68" s="381"/>
      <c r="D68" s="1815"/>
      <c r="E68" s="891"/>
      <c r="F68" s="1830"/>
      <c r="G68" s="94"/>
      <c r="I68" s="1629"/>
      <c r="J68" s="1629"/>
    </row>
    <row r="70" s="1820" customFormat="1" customHeight="1" ht="11.25">
      <c r="A70" s="1820" t="s">
        <v>1918</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1919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1920</v>
      </c>
    </row>
    <row r="75" s="1820" customFormat="1" customHeight="1" ht="11.25">
      <c r="A75" s="1820" t="s">
        <v>1921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1919</v>
      </c>
    </row>
    <row r="79" s="1820" customFormat="1" customHeight="1" ht="11.25">
      <c r="A79" s="1820" t="s">
        <v>1922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1927</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1931</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609</v>
      </c>
      <c r="F118" s="2381"/>
      <c r="G118" s="2381"/>
      <c r="H118" s="2381"/>
      <c r="I118" s="2381"/>
      <c r="J118" s="2381"/>
      <c r="K118" s="2381"/>
      <c r="L118" s="2381"/>
      <c r="M118" s="2381"/>
      <c r="N118" s="2381"/>
      <c r="O118" s="2381"/>
      <c r="P118" s="2381"/>
      <c r="Q118" s="563">
        <f>SUMIF(T119:T120,"i",Q119:Q120)</f>
        <v>0</v>
      </c>
      <c r="R118" s="1022"/>
      <c r="S118" s="1803" t="s">
        <v>610</v>
      </c>
      <c r="T118" s="722" t="s">
        <v>611</v>
      </c>
      <c r="U118" s="2379">
        <v>1</v>
      </c>
      <c r="V118" s="2379" t="s">
        <v>574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612</v>
      </c>
      <c r="F121" s="2381"/>
      <c r="G121" s="2381"/>
      <c r="H121" s="2381"/>
      <c r="I121" s="2381"/>
      <c r="J121" s="2381"/>
      <c r="K121" s="2381"/>
      <c r="L121" s="2381"/>
      <c r="M121" s="2381"/>
      <c r="N121" s="2381"/>
      <c r="O121" s="2381"/>
      <c r="P121" s="2381"/>
      <c r="Q121" s="563">
        <f>SUMIF(T122:T123,"i",Q122:Q123)</f>
        <v>0</v>
      </c>
      <c r="R121" s="1022"/>
      <c r="S121" s="1803" t="s">
        <v>613</v>
      </c>
      <c r="T121" s="722" t="s">
        <v>611</v>
      </c>
      <c r="U121" s="2379">
        <v>1</v>
      </c>
      <c r="V121" s="2379" t="s">
        <v>574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609</v>
      </c>
      <c r="F130" s="2381"/>
      <c r="G130" s="2381"/>
      <c r="H130" s="2381"/>
      <c r="I130" s="2381"/>
      <c r="J130" s="2381"/>
      <c r="K130" s="2381"/>
      <c r="L130" s="2381"/>
      <c r="M130" s="2381"/>
      <c r="N130" s="2381"/>
      <c r="O130" s="2381"/>
      <c r="P130" s="2381"/>
      <c r="Q130" s="563">
        <f>SUMIF(T131:T132,"i",Q131:Q132)</f>
        <v>0</v>
      </c>
      <c r="R130" s="1022"/>
      <c r="S130" s="1803" t="s">
        <v>610</v>
      </c>
      <c r="T130" s="722" t="s">
        <v>611</v>
      </c>
      <c r="U130" s="2379">
        <v>1</v>
      </c>
      <c r="V130" s="2379" t="s">
        <v>574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611</v>
      </c>
      <c r="U133" s="2379">
        <v>1</v>
      </c>
      <c r="V133" s="2379"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109</v>
      </c>
      <c r="G139" s="2580" t="s">
        <v>22</v>
      </c>
      <c r="H139" s="294"/>
      <c r="I139" s="642" t="s">
        <v>109</v>
      </c>
      <c r="J139" s="1812" t="s">
        <v>1935</v>
      </c>
      <c r="K139" s="643" t="s">
        <v>545</v>
      </c>
      <c r="L139" s="2229" t="s">
        <v>545</v>
      </c>
      <c r="M139" s="2582"/>
      <c r="N139" s="643" t="s">
        <v>545</v>
      </c>
      <c r="O139" s="643" t="s">
        <v>545</v>
      </c>
      <c r="P139" s="643" t="s">
        <v>545</v>
      </c>
      <c r="Q139" s="644">
        <f>SUM(Q140:Q142)</f>
        <v>0</v>
      </c>
      <c r="R139" s="644">
        <f>IF(R136=0,0,(Q136/R136)*100)</f>
        <v>0</v>
      </c>
      <c r="S139" s="2184"/>
      <c r="T139" s="722" t="s">
        <v>611</v>
      </c>
      <c r="U139" s="94"/>
      <c r="V139" s="94"/>
      <c r="AC139" s="94"/>
    </row>
    <row s="1855" customFormat="1" customHeight="1" ht="11.25">
      <c r="A140" s="1811"/>
      <c r="B140" s="1165"/>
      <c r="C140" s="417"/>
      <c r="D140" s="94"/>
      <c r="E140" s="2578"/>
      <c r="F140" s="2113"/>
      <c r="G140" s="2580"/>
      <c r="H140" s="2132"/>
      <c r="I140" s="2520" t="s">
        <v>1023</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1023</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8F00C-B881-7F87-95EE-E7B50E42FE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807</v>
      </c>
      <c r="E1" s="985" t="s">
        <v>853</v>
      </c>
      <c r="F1" s="985" t="s">
        <v>906</v>
      </c>
      <c r="G1" s="985" t="s">
        <v>893</v>
      </c>
      <c r="H1" s="985" t="s">
        <v>1619</v>
      </c>
    </row>
    <row customHeight="1" ht="9">
      <c r="A2" s="988" t="s">
        <v>1946</v>
      </c>
      <c r="B2" s="988"/>
      <c r="C2" s="989" t="str">
        <f>INDEX(TEMPLATE_NUMBER_FORM_LIST,MATCH(TEMPLATE_SPHERE,TEMPLATE_SPHERE_LIST,0))</f>
        <v>16</v>
      </c>
      <c r="D2" s="988" t="s">
        <v>1468</v>
      </c>
      <c r="E2" s="988" t="s">
        <v>150</v>
      </c>
      <c r="F2" s="990" t="s">
        <v>150</v>
      </c>
      <c r="G2" s="988" t="s">
        <v>150</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1948</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1950</v>
      </c>
    </row>
    <row customHeight="1" ht="117">
      <c r="A5" s="851" t="s">
        <v>1951</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1953</v>
      </c>
    </row>
    <row customHeight="1" ht="90">
      <c r="A6" s="851" t="s">
        <v>1954</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1955</v>
      </c>
      <c r="B7" s="851" t="s">
        <v>111</v>
      </c>
      <c r="C7" s="989" t="str">
        <f>IF(TEMPLATE_SPHERE="HEAT",D7,E7)</f>
        <v>Форма 11. Информация о расходах на капитальный и текущий ремонт основных средств</v>
      </c>
      <c r="D7" s="851" t="s">
        <v>1956</v>
      </c>
      <c r="E7" s="851" t="s">
        <v>1957</v>
      </c>
      <c r="F7" s="991"/>
      <c r="G7" s="991"/>
      <c r="H7" s="991"/>
    </row>
    <row customHeight="1" ht="108">
      <c r="A8" s="851" t="s">
        <v>1958</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1157</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2005</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2007</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1506</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0C5DE8-AC05-58C2-305F-FB9BFE8875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807</v>
      </c>
      <c r="D2" s="846" t="s">
        <v>853</v>
      </c>
      <c r="E2" s="846" t="s">
        <v>906</v>
      </c>
      <c r="F2" s="846" t="s">
        <v>893</v>
      </c>
      <c r="G2" s="846" t="s">
        <v>1619</v>
      </c>
      <c r="H2" s="848"/>
      <c r="I2" s="848"/>
      <c r="J2" s="848"/>
      <c r="K2" s="848"/>
      <c r="L2" s="848"/>
      <c r="M2" s="848"/>
      <c r="N2" s="848"/>
      <c r="O2" s="846" t="s">
        <v>807</v>
      </c>
      <c r="P2" s="846" t="s">
        <v>853</v>
      </c>
      <c r="Q2" s="846" t="s">
        <v>893</v>
      </c>
      <c r="R2" s="846" t="s">
        <v>906</v>
      </c>
      <c r="S2" s="846" t="s">
        <v>1619</v>
      </c>
      <c r="T2" s="846" t="s">
        <v>807</v>
      </c>
      <c r="U2" s="846" t="s">
        <v>853</v>
      </c>
      <c r="V2" s="846" t="s">
        <v>893</v>
      </c>
      <c r="W2" s="846" t="s">
        <v>906</v>
      </c>
      <c r="X2" s="846" t="s">
        <v>1619</v>
      </c>
      <c r="Y2" s="846"/>
      <c r="Z2" s="846" t="s">
        <v>807</v>
      </c>
      <c r="AA2" s="855" t="s">
        <v>853</v>
      </c>
      <c r="AB2" s="846" t="s">
        <v>893</v>
      </c>
      <c r="AC2" s="846" t="s">
        <v>906</v>
      </c>
      <c r="AD2" s="846" t="s">
        <v>1619</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1557</v>
      </c>
      <c r="D11" s="2604" t="s">
        <v>1553</v>
      </c>
      <c r="E11" s="2604" t="s">
        <v>1651</v>
      </c>
      <c r="F11" s="2604" t="s">
        <v>2021</v>
      </c>
      <c r="G11" s="2604"/>
      <c r="H11" s="903" t="s">
        <v>2022</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1654</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708</v>
      </c>
      <c r="P20" s="962" t="s">
        <v>708</v>
      </c>
      <c r="Q20" s="962" t="s">
        <v>708</v>
      </c>
      <c r="R20" s="962" t="s">
        <v>708</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306</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2059</v>
      </c>
      <c r="U25" s="851" t="s">
        <v>2059</v>
      </c>
      <c r="V25" s="851" t="s">
        <v>2059</v>
      </c>
      <c r="W25" s="851" t="s">
        <v>2059</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724</v>
      </c>
      <c r="P26" s="962" t="s">
        <v>718</v>
      </c>
      <c r="Q26" s="962" t="s">
        <v>2060</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2061</v>
      </c>
      <c r="V26" s="969" t="s">
        <v>2061</v>
      </c>
      <c r="W26" s="969" t="s">
        <v>2061</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726</v>
      </c>
      <c r="P27" s="962" t="s">
        <v>720</v>
      </c>
      <c r="Q27" s="962" t="s">
        <v>2062</v>
      </c>
      <c r="R27" s="962" t="s">
        <v>720</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728</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737</v>
      </c>
      <c r="P30" s="962" t="s">
        <v>728</v>
      </c>
      <c r="Q30" s="962" t="s">
        <v>737</v>
      </c>
      <c r="R30" s="962" t="s">
        <v>728</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2069</v>
      </c>
      <c r="P31" s="962" t="s">
        <v>731</v>
      </c>
      <c r="Q31" s="962" t="s">
        <v>2069</v>
      </c>
      <c r="R31" s="962" t="s">
        <v>731</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733</v>
      </c>
      <c r="Q32" s="962" t="s">
        <v>2072</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745</v>
      </c>
      <c r="P39" s="962" t="s">
        <v>739</v>
      </c>
      <c r="Q39" s="962" t="s">
        <v>745</v>
      </c>
      <c r="R39" s="962" t="s">
        <v>739</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741</v>
      </c>
      <c r="Q40" s="962" t="s">
        <v>2095</v>
      </c>
      <c r="R40" s="962" t="s">
        <v>741</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745</v>
      </c>
      <c r="Q43" s="962" t="s">
        <v>2106</v>
      </c>
      <c r="R43" s="962" t="s">
        <v>745</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2138</v>
      </c>
      <c r="U52" s="848" t="s">
        <v>2139</v>
      </c>
      <c r="V52" s="848" t="s">
        <v>2140</v>
      </c>
      <c r="W52" s="848" t="s">
        <v>2141</v>
      </c>
      <c r="X52" s="848"/>
      <c r="Y52" s="1005"/>
      <c r="Z52" s="851" t="s">
        <v>749</v>
      </c>
      <c r="AA52" s="854" t="s">
        <v>749</v>
      </c>
      <c r="AB52" s="854" t="s">
        <v>749</v>
      </c>
      <c r="AC52" s="854" t="s">
        <v>749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753</v>
      </c>
      <c r="P53" s="962" t="s">
        <v>323</v>
      </c>
      <c r="Q53" s="962" t="s">
        <v>323</v>
      </c>
      <c r="R53" s="962" t="s">
        <v>323</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751</v>
      </c>
      <c r="U54" s="848" t="s">
        <v>751</v>
      </c>
      <c r="V54" s="848" t="s">
        <v>751</v>
      </c>
      <c r="W54" s="848" t="s">
        <v>751</v>
      </c>
      <c r="X54" s="848"/>
      <c r="Y54" s="1005"/>
      <c r="Z54" s="851" t="s">
        <v>752</v>
      </c>
      <c r="AA54" s="851" t="s">
        <v>752</v>
      </c>
      <c r="AB54" s="851" t="s">
        <v>752</v>
      </c>
      <c r="AC54" s="851" t="s">
        <v>752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753</v>
      </c>
      <c r="Q55" s="962" t="s">
        <v>753</v>
      </c>
      <c r="R55" s="962" t="s">
        <v>753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756</v>
      </c>
      <c r="Q56" s="962" t="s">
        <v>756</v>
      </c>
      <c r="R56" s="962" t="s">
        <v>756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2145</v>
      </c>
      <c r="V56" s="848" t="s">
        <v>2145</v>
      </c>
      <c r="W56" s="848" t="s">
        <v>2145</v>
      </c>
      <c r="X56" s="848"/>
      <c r="Y56" s="1005"/>
      <c r="Z56" s="851" t="s">
        <v>758</v>
      </c>
      <c r="AA56" s="851" t="s">
        <v>758</v>
      </c>
      <c r="AB56" s="851" t="s">
        <v>758</v>
      </c>
      <c r="AC56" s="851" t="s">
        <v>758</v>
      </c>
      <c r="AD56" s="851"/>
    </row>
    <row customHeight="1" ht="27">
      <c r="A57" s="850"/>
      <c r="B57" s="904">
        <v>40</v>
      </c>
      <c r="C57" s="848" t="s">
        <v>1025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759</v>
      </c>
      <c r="Q57" s="962" t="s">
        <v>759</v>
      </c>
      <c r="R57" s="962" t="s">
        <v>759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2147</v>
      </c>
      <c r="V57" s="848" t="s">
        <v>2147</v>
      </c>
      <c r="W57" s="848" t="s">
        <v>2147</v>
      </c>
      <c r="X57" s="848"/>
      <c r="Y57" s="1005"/>
      <c r="Z57" s="851" t="s">
        <v>761</v>
      </c>
      <c r="AA57" s="851" t="s">
        <v>761</v>
      </c>
      <c r="AB57" s="851" t="s">
        <v>761</v>
      </c>
      <c r="AC57" s="851" t="s">
        <v>761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881</v>
      </c>
      <c r="P58" s="962" t="s">
        <v>795</v>
      </c>
      <c r="Q58" s="962" t="s">
        <v>795</v>
      </c>
      <c r="R58" s="962" t="s">
        <v>795</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628</v>
      </c>
      <c r="U60" s="848" t="s">
        <v>628</v>
      </c>
      <c r="V60" s="848" t="s">
        <v>628</v>
      </c>
      <c r="W60" s="848" t="s">
        <v>628</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99</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99</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99</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633</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99</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665</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673</v>
      </c>
      <c r="U89" s="848" t="s">
        <v>673</v>
      </c>
      <c r="V89" s="848" t="s">
        <v>673</v>
      </c>
      <c r="W89" s="848" t="s">
        <v>673</v>
      </c>
      <c r="X89" s="848"/>
      <c r="Y89" s="1005"/>
      <c r="Z89" s="851"/>
      <c r="AA89" s="854"/>
      <c r="AB89" s="851"/>
      <c r="AC89" s="851"/>
      <c r="AD89" s="851"/>
    </row>
    <row customHeight="1" ht="27">
      <c r="A90" s="850"/>
      <c r="B90" s="904">
        <v>73</v>
      </c>
      <c r="C90" s="848" t="s">
        <v>2200</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1463</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1463</v>
      </c>
      <c r="P95" s="962"/>
      <c r="Q95" s="962"/>
      <c r="R95" s="962"/>
      <c r="S95" s="962"/>
      <c r="T95" s="848" t="s">
        <v>2209</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1468</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1480</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1494</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1506</v>
      </c>
      <c r="P99" s="962"/>
      <c r="Q99" s="962"/>
      <c r="R99" s="962"/>
      <c r="S99" s="962"/>
      <c r="T99" s="848" t="s">
        <v>2218</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2219</v>
      </c>
      <c r="P100" s="962"/>
      <c r="Q100" s="962"/>
      <c r="R100" s="962"/>
      <c r="S100" s="962"/>
      <c r="T100" s="848" t="s">
        <v>2220</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2221</v>
      </c>
      <c r="P101" s="962"/>
      <c r="Q101" s="962"/>
      <c r="R101" s="962"/>
      <c r="S101" s="962"/>
      <c r="T101" s="848" t="s">
        <v>2222</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1660</v>
      </c>
      <c r="B148" s="850"/>
      <c r="C148" s="848" t="s">
        <v>2223</v>
      </c>
      <c r="D148" s="848" t="s">
        <v>1562</v>
      </c>
      <c r="E148" s="848" t="s">
        <v>1662</v>
      </c>
      <c r="F148" s="848" t="s">
        <v>2224</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68793-CB32-4E64-25D6-6DFF20784D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"Биробиджанская ТЭЦ"</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299</v>
      </c>
      <c r="M14" s="2132"/>
      <c r="N14" s="2132"/>
      <c r="O14" s="2132"/>
      <c r="P14" s="2132"/>
      <c r="Q14" s="2132"/>
      <c r="R14" s="2132"/>
      <c r="S14" s="2132"/>
      <c r="T14" s="2132"/>
      <c r="U14" s="2132"/>
      <c r="V14" s="2132"/>
      <c r="W14" s="2132"/>
      <c r="X14" s="2132" t="s">
        <v>300</v>
      </c>
      <c r="AD14" s="1160">
        <v>14</v>
      </c>
    </row>
    <row customHeight="1" ht="14.699999999999998">
      <c r="J15" s="381"/>
      <c r="K15" s="381"/>
      <c r="L15" s="2278" t="s">
        <v>88</v>
      </c>
      <c r="M15" s="2214" t="s">
        <v>427</v>
      </c>
      <c r="N15" s="306"/>
      <c r="O15" s="2279" t="s">
        <v>2228</v>
      </c>
      <c r="P15" s="2280"/>
      <c r="Q15" s="2280"/>
      <c r="R15" s="2280"/>
      <c r="S15" s="2280"/>
      <c r="T15" s="2280"/>
      <c r="U15" s="2281"/>
      <c r="V15" s="2282" t="s">
        <v>429</v>
      </c>
      <c r="W15" s="2285" t="s">
        <v>1147</v>
      </c>
      <c r="X15" s="2132"/>
      <c r="AD15" s="1160">
        <v>14</v>
      </c>
    </row>
    <row customHeight="1" ht="35.699999999999996">
      <c r="J16" s="381"/>
      <c r="K16" s="381"/>
      <c r="L16" s="2278"/>
      <c r="M16" s="2214"/>
      <c r="N16" s="1036"/>
      <c r="O16" s="2265" t="s">
        <v>432</v>
      </c>
      <c r="P16" s="2265" t="s">
        <v>433</v>
      </c>
      <c r="Q16" s="2267" t="s">
        <v>434</v>
      </c>
      <c r="R16" s="2268"/>
      <c r="S16" s="2267" t="s">
        <v>448</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443</v>
      </c>
      <c r="R17" s="1227" t="s">
        <v>444</v>
      </c>
      <c r="S17" s="1297" t="s">
        <v>445</v>
      </c>
      <c r="T17" s="2275" t="s">
        <v>446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11" t="str">
        <f>INDEX(PT_DIFFERENTIATION_TER,MATCH(B19,PT_DIFFERENTIATION_TER_ID,0))</f>
        <v/>
      </c>
      <c r="P20" s="2611"/>
      <c r="Q20" s="2611"/>
      <c r="R20" s="2611"/>
      <c r="S20" s="2611"/>
      <c r="T20" s="2611"/>
      <c r="U20" s="2611"/>
      <c r="V20" s="2611"/>
      <c r="W20" s="2611"/>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11" t="str">
        <f>INDEX(PT_DIFFERENTIATION_CS,MATCH(C19,PT_DIFFERENTIATION_CS_ID,0))</f>
        <v/>
      </c>
      <c r="P21" s="2611"/>
      <c r="Q21" s="2611"/>
      <c r="R21" s="2611"/>
      <c r="S21" s="2611"/>
      <c r="T21" s="2611"/>
      <c r="U21" s="2611"/>
      <c r="V21" s="2611"/>
      <c r="W21" s="2611"/>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11" t="str">
        <f>INDEX(PT_DIFFERENTIATION_IST_TE,MATCH(D19,PT_DIFFERENTIATION_IST_TE_ID,0))</f>
        <v/>
      </c>
      <c r="P22" s="2611"/>
      <c r="Q22" s="2611"/>
      <c r="R22" s="2611"/>
      <c r="S22" s="2611"/>
      <c r="T22" s="2611"/>
      <c r="U22" s="2611"/>
      <c r="V22" s="2611"/>
      <c r="W22" s="2611"/>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403</v>
      </c>
      <c r="N23" s="305"/>
      <c r="O23" s="2310"/>
      <c r="P23" s="2310"/>
      <c r="Q23" s="2310"/>
      <c r="R23" s="2310"/>
      <c r="S23" s="2310"/>
      <c r="T23" s="2310"/>
      <c r="U23" s="2310"/>
      <c r="V23" s="2310"/>
      <c r="W23" s="2310"/>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406</v>
      </c>
      <c r="N24" s="305"/>
      <c r="O24" s="2250"/>
      <c r="P24" s="2251"/>
      <c r="Q24" s="2251"/>
      <c r="R24" s="2251"/>
      <c r="S24" s="2251"/>
      <c r="T24" s="2251"/>
      <c r="U24" s="2251"/>
      <c r="V24" s="2251"/>
      <c r="W24" s="2252"/>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803</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2811E-C545-169D-EC1E-64379C9779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DA763-8095-A3AD-8519-B2C1BBBF3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AEA41-6186-7C53-D5A2-87F6EFE445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FA1E7-28E8-650A-AAC5-0DC0182E94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F1075-CD1A-F167-1658-B2A7A74D38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97247-7D59-D43F-490E-5BB470E1D9E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"ДГК" СП "Биробиджанская ТЭЦ"</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299</v>
      </c>
      <c r="E8" s="2210"/>
      <c r="F8" s="2210"/>
      <c r="G8" s="2213" t="s">
        <v>300</v>
      </c>
      <c r="J8" s="460">
        <v>11</v>
      </c>
    </row>
    <row customHeight="1" ht="11.549999999999999">
      <c r="A9" s="462"/>
      <c r="B9" s="507"/>
      <c r="C9" s="462"/>
      <c r="D9" s="477" t="s">
        <v>88</v>
      </c>
      <c r="E9" s="451" t="s">
        <v>301</v>
      </c>
      <c r="F9" s="451" t="s">
        <v>302</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Еврейская автономная область</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306</v>
      </c>
      <c r="E14" s="1015" t="s">
        <v>307</v>
      </c>
      <c r="F14" s="1016" t="str">
        <f>IF(inn="","",inn)</f>
        <v>1434031363</v>
      </c>
      <c r="G14" s="1017" t="s">
        <v>308</v>
      </c>
      <c r="H14" s="480"/>
      <c r="J14" s="460">
        <v>0</v>
      </c>
    </row>
    <row customHeight="1" ht="22.5" hidden="1">
      <c r="A15" s="462"/>
      <c r="B15" s="507"/>
      <c r="C15" s="462"/>
      <c r="D15" s="1014" t="s">
        <v>309</v>
      </c>
      <c r="E15" s="1015" t="s">
        <v>310</v>
      </c>
      <c r="F15" s="1016" t="str">
        <f>IF(kpp="","",kpp)</f>
        <v>790145002</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312</v>
      </c>
      <c r="B19" s="507"/>
      <c r="C19" s="2218"/>
      <c r="D19" s="450" t="str">
        <f>A19</f>
        <v>5.1</v>
      </c>
      <c r="E19" s="447" t="s">
        <v>313</v>
      </c>
      <c r="F19" s="448" t="s">
        <v>305</v>
      </c>
      <c r="G19" s="449" t="s">
        <v>314</v>
      </c>
      <c r="H19" s="480"/>
      <c r="I19" s="857"/>
      <c r="J19" s="460">
        <v>0</v>
      </c>
    </row>
    <row customHeight="1" ht="24" hidden="1">
      <c r="A20" s="2207"/>
      <c r="B20" s="507"/>
      <c r="C20" s="2218"/>
      <c r="D20" s="445" t="str">
        <f>D19&amp;".1"</f>
        <v>5.1.1</v>
      </c>
      <c r="E20" s="444" t="s">
        <v>315</v>
      </c>
      <c r="F20" s="886" t="s">
        <v>22</v>
      </c>
      <c r="G20" s="479"/>
      <c r="H20" s="480"/>
      <c r="I20" s="857"/>
      <c r="J20" s="460">
        <v>0</v>
      </c>
    </row>
    <row customHeight="1" ht="22.5" hidden="1">
      <c r="A21" s="2207"/>
      <c r="B21" s="507"/>
      <c r="C21" s="2218"/>
      <c r="D21" s="445" t="str">
        <f>D19&amp;".2"</f>
        <v>5.1.2</v>
      </c>
      <c r="E21" s="444" t="s">
        <v>316</v>
      </c>
      <c r="F21" s="1738" t="s">
        <v>22</v>
      </c>
      <c r="G21" s="449" t="s">
        <v>317</v>
      </c>
      <c r="H21" s="480"/>
      <c r="I21" s="857"/>
      <c r="J21" s="460">
        <v>0</v>
      </c>
    </row>
    <row customHeight="1" ht="22.5" hidden="1">
      <c r="A22" s="2207"/>
      <c r="B22" s="507"/>
      <c r="C22" s="2218"/>
      <c r="D22" s="445" t="str">
        <f>D19&amp;".3"</f>
        <v>5.1.3</v>
      </c>
      <c r="E22" s="444" t="s">
        <v>318</v>
      </c>
      <c r="F22" s="886" t="s">
        <v>22</v>
      </c>
      <c r="G22" s="479"/>
      <c r="H22" s="480"/>
      <c r="I22" s="857"/>
      <c r="J22" s="460">
        <v>0</v>
      </c>
    </row>
    <row customHeight="1" ht="22.5" hidden="1">
      <c r="A23" s="2207"/>
      <c r="B23" s="507"/>
      <c r="C23" s="2218"/>
      <c r="D23" s="445" t="str">
        <f>D19&amp;".4"</f>
        <v>5.1.4</v>
      </c>
      <c r="E23" s="444" t="s">
        <v>319</v>
      </c>
      <c r="F23" s="886" t="s">
        <v>22</v>
      </c>
      <c r="G23" s="449" t="s">
        <v>320</v>
      </c>
      <c r="H23" s="480"/>
      <c r="I23" s="857"/>
      <c r="J23" s="460">
        <v>0</v>
      </c>
    </row>
    <row customHeight="1" ht="22.5" hidden="1">
      <c r="A24" s="1983"/>
      <c r="B24" s="507"/>
      <c r="C24" s="497"/>
      <c r="D24" s="472"/>
      <c r="E24" s="1173" t="s">
        <v>321</v>
      </c>
      <c r="F24" s="473"/>
      <c r="G24" s="474"/>
      <c r="H24" s="480"/>
      <c r="I24" s="857"/>
      <c r="J24" s="460">
        <v>0</v>
      </c>
    </row>
    <row s="506" customFormat="1" customHeight="1" ht="24.75" hidden="1">
      <c r="A25" s="462"/>
      <c r="B25" s="507"/>
      <c r="C25" s="507"/>
      <c r="D25" s="1011" t="s">
        <v>90</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337</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338</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339</v>
      </c>
      <c r="H44" s="480"/>
      <c r="J44" s="460">
        <v>22</v>
      </c>
    </row>
    <row customHeight="1" ht="23.25">
      <c r="A45" s="462"/>
      <c r="B45" s="507"/>
      <c r="C45" s="462"/>
      <c r="D45" s="445">
        <f>D44+1</f>
        <v>12</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341</v>
      </c>
      <c r="H46" s="480"/>
      <c r="J46" s="460">
        <v>23</v>
      </c>
    </row>
    <row customHeight="1" ht="24">
      <c r="A47" s="2207"/>
      <c r="B47" s="507"/>
      <c r="C47" s="497"/>
      <c r="D47" s="445" t="str">
        <f>D45&amp;".2"</f>
        <v>12.2</v>
      </c>
      <c r="E47" s="447" t="s">
        <v>342</v>
      </c>
      <c r="F47" s="495"/>
      <c r="G47" s="442" t="s">
        <v>343</v>
      </c>
      <c r="H47" s="480"/>
      <c r="J47" s="460">
        <v>23</v>
      </c>
    </row>
    <row customHeight="1" ht="24">
      <c r="A48" s="2207"/>
      <c r="B48" s="507"/>
      <c r="C48" s="497"/>
      <c r="D48" s="445" t="str">
        <f>D45&amp;".3"</f>
        <v>12.3</v>
      </c>
      <c r="E48" s="447" t="s">
        <v>344</v>
      </c>
      <c r="F48" s="495"/>
      <c r="G48" s="442" t="s">
        <v>345</v>
      </c>
      <c r="H48" s="480"/>
      <c r="J48" s="460">
        <v>23</v>
      </c>
    </row>
    <row customHeight="1" ht="24">
      <c r="A49" s="2207"/>
      <c r="B49" s="507"/>
      <c r="C49" s="497"/>
      <c r="D49" s="445" t="str">
        <f>IF(TEMPLATE_SPHERE="TKO",D45&amp;".0",D45&amp;".4")</f>
        <v>12.4</v>
      </c>
      <c r="E49" s="441" t="s">
        <v>346</v>
      </c>
      <c r="F49" s="1690"/>
      <c r="G49" s="1767" t="s">
        <v>347</v>
      </c>
      <c r="H49" s="480"/>
      <c r="J49" s="460">
        <v>23</v>
      </c>
    </row>
    <row customHeight="1" ht="24">
      <c r="A50" s="462"/>
      <c r="B50" s="507"/>
      <c r="C50" s="462"/>
      <c r="D50" s="472"/>
      <c r="E50" s="420" t="s">
        <v>348</v>
      </c>
      <c r="F50" s="473"/>
      <c r="G50" s="1767" t="s">
        <v>349</v>
      </c>
      <c r="H50" s="481"/>
      <c r="J50" s="460">
        <v>23</v>
      </c>
    </row>
    <row customHeight="1" ht="24">
      <c r="A51" s="863"/>
      <c r="B51" s="507"/>
      <c r="C51" s="497"/>
      <c r="D51" s="445">
        <f>D45+1</f>
        <v>13</v>
      </c>
      <c r="E51" s="533" t="s">
        <v>350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1D897-BE9E-384C-FF42-A98755F358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7A349-4CCE-0F9C-1F37-47787BA799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E036C-8AE9-97DB-4C5E-36DF02B356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5341D-DAF6-3055-51F7-6CA5A994FFFB}"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1660</v>
      </c>
      <c r="C4" s="758"/>
      <c r="D4" s="769"/>
      <c r="E4" s="841"/>
    </row>
    <row customHeight="1" ht="11.25">
      <c r="A5" s="2628"/>
      <c r="B5" s="771" t="s">
        <v>1654</v>
      </c>
      <c r="C5" s="2629" t="s">
        <v>2000</v>
      </c>
      <c r="D5" s="2630" t="s">
        <v>2237</v>
      </c>
      <c r="E5" s="841"/>
    </row>
    <row s="1855" customFormat="1" customHeight="1" ht="11.25">
      <c r="A6" s="2631"/>
      <c r="B6" s="771" t="s">
        <v>1664</v>
      </c>
      <c r="C6" s="758"/>
      <c r="D6" s="769"/>
      <c r="E6" s="841"/>
    </row>
    <row customHeight="1" ht="11.25">
      <c r="A7" s="2632"/>
      <c r="B7" s="771" t="s">
        <v>1672</v>
      </c>
      <c r="C7" s="758"/>
      <c r="D7" s="769"/>
      <c r="E7" s="841"/>
    </row>
    <row customHeight="1" ht="11.25">
      <c r="A8" s="761"/>
      <c r="B8" s="771" t="s">
        <v>1667</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9451E-BB92-9DAE-01CE-BF0C3E6F03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E6037-FC01-A636-074C-E02AEE16B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F3B0B-2B38-10C1-55E2-C659DCE8557F}"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2252</v>
      </c>
      <c r="H2" s="1855" t="s">
        <v>22</v>
      </c>
      <c r="I2" s="1855" t="s">
        <v>807</v>
      </c>
    </row>
    <row customHeight="1" ht="11.25">
      <c r="A3" s="1855" t="s">
        <v>2247</v>
      </c>
      <c r="B3" s="1855" t="s">
        <v>16</v>
      </c>
      <c r="C3" s="1855" t="s">
        <v>13</v>
      </c>
      <c r="D3" s="1855" t="s">
        <v>46</v>
      </c>
      <c r="E3" s="1855" t="s">
        <v>49</v>
      </c>
      <c r="F3" s="1855" t="s">
        <v>51</v>
      </c>
      <c r="G3" s="1855" t="s">
        <v>22</v>
      </c>
      <c r="H3" s="1855" t="s">
        <v>22</v>
      </c>
      <c r="I3" s="1855" t="s">
        <v>807</v>
      </c>
    </row>
    <row customHeight="1" ht="11.25">
      <c r="A4" s="1855" t="s">
        <v>2247</v>
      </c>
      <c r="B4" s="1855" t="s">
        <v>16</v>
      </c>
      <c r="C4" s="1855" t="s">
        <v>2253</v>
      </c>
      <c r="D4" s="1855" t="s">
        <v>2254</v>
      </c>
      <c r="E4" s="1855" t="s">
        <v>2255</v>
      </c>
      <c r="F4" s="1855" t="s">
        <v>2256</v>
      </c>
      <c r="G4" s="1855" t="s">
        <v>2257</v>
      </c>
      <c r="H4" s="1855" t="s">
        <v>22</v>
      </c>
      <c r="I4" s="1855" t="s">
        <v>807</v>
      </c>
    </row>
    <row customHeight="1" ht="11.25">
      <c r="A5" s="1855" t="s">
        <v>2247</v>
      </c>
      <c r="B5" s="1855" t="s">
        <v>16</v>
      </c>
      <c r="C5" s="1855" t="s">
        <v>2258</v>
      </c>
      <c r="D5" s="1855" t="s">
        <v>2259</v>
      </c>
      <c r="E5" s="1855" t="s">
        <v>2260</v>
      </c>
      <c r="F5" s="1855" t="s">
        <v>2261</v>
      </c>
      <c r="G5" s="1855" t="s">
        <v>2262</v>
      </c>
      <c r="H5" s="1855" t="s">
        <v>22</v>
      </c>
      <c r="I5" s="1855" t="s">
        <v>807</v>
      </c>
    </row>
    <row customHeight="1" ht="11.25">
      <c r="A6" s="1855" t="s">
        <v>2247</v>
      </c>
      <c r="B6" s="1855" t="s">
        <v>16</v>
      </c>
      <c r="C6" s="1855" t="s">
        <v>2263</v>
      </c>
      <c r="D6" s="1855" t="s">
        <v>2264</v>
      </c>
      <c r="E6" s="1855" t="s">
        <v>2265</v>
      </c>
      <c r="F6" s="1855" t="s">
        <v>2266</v>
      </c>
      <c r="G6" s="1855" t="s">
        <v>2267</v>
      </c>
      <c r="H6" s="1855" t="s">
        <v>22</v>
      </c>
      <c r="I6" s="1855" t="s">
        <v>807</v>
      </c>
    </row>
    <row customHeight="1" ht="11.25">
      <c r="A7" s="1855" t="s">
        <v>2247</v>
      </c>
      <c r="B7" s="1855" t="s">
        <v>16</v>
      </c>
      <c r="C7" s="1855" t="s">
        <v>2268</v>
      </c>
      <c r="D7" s="1855" t="s">
        <v>2269</v>
      </c>
      <c r="E7" s="1855" t="s">
        <v>2270</v>
      </c>
      <c r="F7" s="1855" t="s">
        <v>2266</v>
      </c>
      <c r="G7" s="1855" t="s">
        <v>2271</v>
      </c>
      <c r="H7" s="1855" t="s">
        <v>22</v>
      </c>
      <c r="I7" s="1855" t="s">
        <v>807</v>
      </c>
    </row>
    <row customHeight="1" ht="11.25">
      <c r="A8" s="1855" t="s">
        <v>2247</v>
      </c>
      <c r="B8" s="1855" t="s">
        <v>16</v>
      </c>
      <c r="C8" s="1855" t="s">
        <v>2272</v>
      </c>
      <c r="D8" s="1855" t="s">
        <v>2273</v>
      </c>
      <c r="E8" s="1855" t="s">
        <v>2274</v>
      </c>
      <c r="F8" s="1855" t="s">
        <v>2275</v>
      </c>
      <c r="G8" s="1855" t="s">
        <v>2276</v>
      </c>
      <c r="H8" s="1855" t="s">
        <v>22</v>
      </c>
      <c r="I8" s="1855" t="s">
        <v>807</v>
      </c>
    </row>
    <row customHeight="1" ht="11.25">
      <c r="A9" s="1855" t="s">
        <v>2247</v>
      </c>
      <c r="B9" s="1855" t="s">
        <v>16</v>
      </c>
      <c r="C9" s="1855" t="s">
        <v>22</v>
      </c>
      <c r="D9" s="1855" t="s">
        <v>2277</v>
      </c>
      <c r="E9" s="1855" t="s">
        <v>2278</v>
      </c>
      <c r="F9" s="1855" t="s">
        <v>2266</v>
      </c>
      <c r="G9" s="1855" t="s">
        <v>22</v>
      </c>
      <c r="H9" s="1855" t="s">
        <v>22</v>
      </c>
      <c r="I9" s="1855" t="s">
        <v>807</v>
      </c>
    </row>
    <row customHeight="1" ht="11.25">
      <c r="A10" s="1855" t="s">
        <v>2247</v>
      </c>
      <c r="B10" s="1855" t="s">
        <v>16</v>
      </c>
      <c r="C10" s="1855" t="s">
        <v>2279</v>
      </c>
      <c r="D10" s="1855" t="s">
        <v>2280</v>
      </c>
      <c r="E10" s="1855" t="s">
        <v>2281</v>
      </c>
      <c r="F10" s="1855" t="s">
        <v>2261</v>
      </c>
      <c r="G10" s="1855" t="s">
        <v>2282</v>
      </c>
      <c r="H10" s="1855" t="s">
        <v>22</v>
      </c>
      <c r="I10" s="1855" t="s">
        <v>807</v>
      </c>
    </row>
    <row customHeight="1" ht="11.25">
      <c r="A11" s="1855" t="s">
        <v>2247</v>
      </c>
      <c r="B11" s="1855" t="s">
        <v>16</v>
      </c>
      <c r="C11" s="1855" t="s">
        <v>2283</v>
      </c>
      <c r="D11" s="1855" t="s">
        <v>2284</v>
      </c>
      <c r="E11" s="1855" t="s">
        <v>2285</v>
      </c>
      <c r="F11" s="1855" t="s">
        <v>2286</v>
      </c>
      <c r="G11" s="1855" t="s">
        <v>2287</v>
      </c>
      <c r="H11" s="1855" t="s">
        <v>22</v>
      </c>
      <c r="I11" s="1855" t="s">
        <v>807</v>
      </c>
    </row>
    <row customHeight="1" ht="11.25">
      <c r="A12" s="1855" t="s">
        <v>2247</v>
      </c>
      <c r="B12" s="1855" t="s">
        <v>16</v>
      </c>
      <c r="C12" s="1855" t="s">
        <v>2288</v>
      </c>
      <c r="D12" s="1855" t="s">
        <v>2289</v>
      </c>
      <c r="E12" s="1855" t="s">
        <v>2290</v>
      </c>
      <c r="F12" s="1855" t="s">
        <v>2261</v>
      </c>
      <c r="G12" s="1855" t="s">
        <v>2291</v>
      </c>
      <c r="H12" s="1855" t="s">
        <v>22</v>
      </c>
      <c r="I12" s="1855" t="s">
        <v>807</v>
      </c>
    </row>
    <row customHeight="1" ht="11.25">
      <c r="A13" s="1855" t="s">
        <v>2247</v>
      </c>
      <c r="B13" s="1855" t="s">
        <v>16</v>
      </c>
      <c r="C13" s="1855" t="s">
        <v>2292</v>
      </c>
      <c r="D13" s="1855" t="s">
        <v>2293</v>
      </c>
      <c r="E13" s="1855" t="s">
        <v>2294</v>
      </c>
      <c r="F13" s="1855" t="s">
        <v>2275</v>
      </c>
      <c r="G13" s="1855" t="s">
        <v>2295</v>
      </c>
      <c r="H13" s="1855" t="s">
        <v>22</v>
      </c>
      <c r="I13" s="1855" t="s">
        <v>807</v>
      </c>
    </row>
    <row customHeight="1" ht="11.25">
      <c r="A14" s="1855" t="s">
        <v>2247</v>
      </c>
      <c r="B14" s="1855" t="s">
        <v>16</v>
      </c>
      <c r="C14" s="1855" t="s">
        <v>2296</v>
      </c>
      <c r="D14" s="1855" t="s">
        <v>2297</v>
      </c>
      <c r="E14" s="1855" t="s">
        <v>2298</v>
      </c>
      <c r="F14" s="1855" t="s">
        <v>2299</v>
      </c>
      <c r="G14" s="1855" t="s">
        <v>2300</v>
      </c>
      <c r="H14" s="1855" t="s">
        <v>22</v>
      </c>
      <c r="I14" s="1855" t="s">
        <v>807</v>
      </c>
    </row>
    <row customHeight="1" ht="11.25">
      <c r="A15" s="1855" t="s">
        <v>2247</v>
      </c>
      <c r="B15" s="1855" t="s">
        <v>16</v>
      </c>
      <c r="C15" s="1855" t="s">
        <v>2301</v>
      </c>
      <c r="D15" s="1855" t="s">
        <v>2302</v>
      </c>
      <c r="E15" s="1855" t="s">
        <v>2303</v>
      </c>
      <c r="F15" s="1855" t="s">
        <v>2304</v>
      </c>
      <c r="G15" s="1855" t="s">
        <v>22</v>
      </c>
      <c r="H15" s="1855" t="s">
        <v>22</v>
      </c>
      <c r="I15" s="1855" t="s">
        <v>807</v>
      </c>
    </row>
    <row customHeight="1" ht="11.25">
      <c r="A16" s="1855" t="s">
        <v>2247</v>
      </c>
      <c r="B16" s="1855" t="s">
        <v>16</v>
      </c>
      <c r="C16" s="1855" t="s">
        <v>2305</v>
      </c>
      <c r="D16" s="1855" t="s">
        <v>2306</v>
      </c>
      <c r="E16" s="1855" t="s">
        <v>2303</v>
      </c>
      <c r="F16" s="1855" t="s">
        <v>2307</v>
      </c>
      <c r="G16" s="1855" t="s">
        <v>2308</v>
      </c>
      <c r="H16" s="1855" t="s">
        <v>22</v>
      </c>
      <c r="I16" s="1855" t="s">
        <v>807</v>
      </c>
    </row>
    <row customHeight="1" ht="11.25">
      <c r="A17" s="1855" t="s">
        <v>2247</v>
      </c>
      <c r="B17" s="1855" t="s">
        <v>16</v>
      </c>
      <c r="C17" s="1855" t="s">
        <v>2309</v>
      </c>
      <c r="D17" s="1855" t="s">
        <v>2310</v>
      </c>
      <c r="E17" s="1855" t="s">
        <v>2311</v>
      </c>
      <c r="F17" s="1855" t="s">
        <v>2275</v>
      </c>
      <c r="G17" s="1855" t="s">
        <v>2312</v>
      </c>
      <c r="H17" s="1855" t="s">
        <v>22</v>
      </c>
      <c r="I17" s="1855" t="s">
        <v>807</v>
      </c>
    </row>
    <row customHeight="1" ht="11.25">
      <c r="A18" s="1855" t="s">
        <v>2247</v>
      </c>
      <c r="B18" s="1855" t="s">
        <v>16</v>
      </c>
      <c r="C18" s="1855" t="s">
        <v>2313</v>
      </c>
      <c r="D18" s="1855" t="s">
        <v>2314</v>
      </c>
      <c r="E18" s="1855" t="s">
        <v>2315</v>
      </c>
      <c r="F18" s="1855" t="s">
        <v>2316</v>
      </c>
      <c r="G18" s="1855" t="s">
        <v>2317</v>
      </c>
      <c r="H18" s="1855" t="s">
        <v>22</v>
      </c>
      <c r="I18" s="1855" t="s">
        <v>807</v>
      </c>
    </row>
    <row customHeight="1" ht="11.25">
      <c r="A19" s="1855" t="s">
        <v>2247</v>
      </c>
      <c r="B19" s="1855" t="s">
        <v>16</v>
      </c>
      <c r="C19" s="1855" t="s">
        <v>2318</v>
      </c>
      <c r="D19" s="1855" t="s">
        <v>2319</v>
      </c>
      <c r="E19" s="1855" t="s">
        <v>2320</v>
      </c>
      <c r="F19" s="1855" t="s">
        <v>2261</v>
      </c>
      <c r="G19" s="1855" t="s">
        <v>2321</v>
      </c>
      <c r="H19" s="1855" t="s">
        <v>22</v>
      </c>
      <c r="I19" s="1855" t="s">
        <v>807</v>
      </c>
    </row>
    <row customHeight="1" ht="11.25">
      <c r="A20" s="1855" t="s">
        <v>2247</v>
      </c>
      <c r="B20" s="1855" t="s">
        <v>16</v>
      </c>
      <c r="C20" s="1855" t="s">
        <v>2322</v>
      </c>
      <c r="D20" s="1855" t="s">
        <v>2323</v>
      </c>
      <c r="E20" s="1855" t="s">
        <v>2324</v>
      </c>
      <c r="F20" s="1855" t="s">
        <v>2325</v>
      </c>
      <c r="G20" s="1855" t="s">
        <v>2326</v>
      </c>
      <c r="H20" s="1855" t="s">
        <v>22</v>
      </c>
      <c r="I20" s="1855" t="s">
        <v>807</v>
      </c>
    </row>
    <row customHeight="1" ht="11.25">
      <c r="A21" s="1855" t="s">
        <v>2247</v>
      </c>
      <c r="B21" s="1855" t="s">
        <v>16</v>
      </c>
      <c r="C21" s="1855" t="s">
        <v>2327</v>
      </c>
      <c r="D21" s="1855" t="s">
        <v>2328</v>
      </c>
      <c r="E21" s="1855" t="s">
        <v>2329</v>
      </c>
      <c r="F21" s="1855" t="s">
        <v>2266</v>
      </c>
      <c r="G21" s="1855" t="s">
        <v>2330</v>
      </c>
      <c r="H21" s="1855" t="s">
        <v>22</v>
      </c>
      <c r="I21" s="1855" t="s">
        <v>807</v>
      </c>
    </row>
    <row customHeight="1" ht="11.25">
      <c r="A22" s="1855" t="s">
        <v>2247</v>
      </c>
      <c r="B22" s="1855" t="s">
        <v>16</v>
      </c>
      <c r="C22" s="1855" t="s">
        <v>2331</v>
      </c>
      <c r="D22" s="1855" t="s">
        <v>2332</v>
      </c>
      <c r="E22" s="1855" t="s">
        <v>2333</v>
      </c>
      <c r="F22" s="1855" t="s">
        <v>2261</v>
      </c>
      <c r="G22" s="1855" t="s">
        <v>2334</v>
      </c>
      <c r="H22" s="1855" t="s">
        <v>22</v>
      </c>
      <c r="I22" s="1855" t="s">
        <v>807</v>
      </c>
    </row>
    <row customHeight="1" ht="11.25">
      <c r="A23" s="1855" t="s">
        <v>2247</v>
      </c>
      <c r="B23" s="1855" t="s">
        <v>16</v>
      </c>
      <c r="C23" s="1855" t="s">
        <v>2335</v>
      </c>
      <c r="D23" s="1855" t="s">
        <v>2336</v>
      </c>
      <c r="E23" s="1855" t="s">
        <v>2337</v>
      </c>
      <c r="F23" s="1855" t="s">
        <v>2325</v>
      </c>
      <c r="G23" s="1855" t="s">
        <v>2338</v>
      </c>
      <c r="H23" s="1855" t="s">
        <v>22</v>
      </c>
      <c r="I23" s="1855" t="s">
        <v>807</v>
      </c>
    </row>
    <row customHeight="1" ht="11.25">
      <c r="A24" s="1855" t="s">
        <v>2247</v>
      </c>
      <c r="B24" s="1855" t="s">
        <v>16</v>
      </c>
      <c r="C24" s="1855" t="s">
        <v>2339</v>
      </c>
      <c r="D24" s="1855" t="s">
        <v>2340</v>
      </c>
      <c r="E24" s="1855" t="s">
        <v>2341</v>
      </c>
      <c r="F24" s="1855" t="s">
        <v>2275</v>
      </c>
      <c r="G24" s="1855" t="s">
        <v>2342</v>
      </c>
      <c r="H24" s="1855" t="s">
        <v>22</v>
      </c>
      <c r="I24" s="1855" t="s">
        <v>807</v>
      </c>
    </row>
    <row customHeight="1" ht="11.25">
      <c r="A25" s="1855" t="s">
        <v>2247</v>
      </c>
      <c r="B25" s="1855" t="s">
        <v>16</v>
      </c>
      <c r="C25" s="1855" t="s">
        <v>2343</v>
      </c>
      <c r="D25" s="1855" t="s">
        <v>2344</v>
      </c>
      <c r="E25" s="1855" t="s">
        <v>2345</v>
      </c>
      <c r="F25" s="1855" t="s">
        <v>2325</v>
      </c>
      <c r="G25" s="1855" t="s">
        <v>22</v>
      </c>
      <c r="H25" s="1855" t="s">
        <v>22</v>
      </c>
      <c r="I25" s="1855" t="s">
        <v>807</v>
      </c>
    </row>
    <row customHeight="1" ht="11.25">
      <c r="A26" s="1855" t="s">
        <v>2247</v>
      </c>
      <c r="B26" s="1855" t="s">
        <v>16</v>
      </c>
      <c r="C26" s="1855" t="s">
        <v>2346</v>
      </c>
      <c r="D26" s="1855" t="s">
        <v>2347</v>
      </c>
      <c r="E26" s="1855" t="s">
        <v>2348</v>
      </c>
      <c r="F26" s="1855" t="s">
        <v>2349</v>
      </c>
      <c r="G26" s="1855" t="s">
        <v>2350</v>
      </c>
      <c r="H26" s="1855" t="s">
        <v>22</v>
      </c>
      <c r="I26" s="1855" t="s">
        <v>807</v>
      </c>
    </row>
    <row customHeight="1" ht="11.25">
      <c r="A27" s="1855" t="s">
        <v>2247</v>
      </c>
      <c r="B27" s="1855" t="s">
        <v>16</v>
      </c>
      <c r="C27" s="1855" t="s">
        <v>2351</v>
      </c>
      <c r="D27" s="1855" t="s">
        <v>2352</v>
      </c>
      <c r="E27" s="1855" t="s">
        <v>2353</v>
      </c>
      <c r="F27" s="1855" t="s">
        <v>2275</v>
      </c>
      <c r="G27" s="1855" t="s">
        <v>2354</v>
      </c>
      <c r="H27" s="1855" t="s">
        <v>22</v>
      </c>
      <c r="I27" s="1855" t="s">
        <v>807</v>
      </c>
    </row>
    <row customHeight="1" ht="11.25">
      <c r="A28" s="1855" t="s">
        <v>2247</v>
      </c>
      <c r="B28" s="1855" t="s">
        <v>16</v>
      </c>
      <c r="C28" s="1855" t="s">
        <v>2355</v>
      </c>
      <c r="D28" s="1855" t="s">
        <v>2356</v>
      </c>
      <c r="E28" s="1855" t="s">
        <v>2357</v>
      </c>
      <c r="F28" s="1855" t="s">
        <v>2325</v>
      </c>
      <c r="G28" s="1855" t="s">
        <v>2358</v>
      </c>
      <c r="H28" s="1855" t="s">
        <v>22</v>
      </c>
      <c r="I28" s="1855" t="s">
        <v>807</v>
      </c>
    </row>
    <row customHeight="1" ht="11.25">
      <c r="A29" s="1855" t="s">
        <v>2247</v>
      </c>
      <c r="B29" s="1855" t="s">
        <v>16</v>
      </c>
      <c r="C29" s="1855" t="s">
        <v>2359</v>
      </c>
      <c r="D29" s="1855" t="s">
        <v>2360</v>
      </c>
      <c r="E29" s="1855" t="s">
        <v>2361</v>
      </c>
      <c r="F29" s="1855" t="s">
        <v>2261</v>
      </c>
      <c r="G29" s="1855" t="s">
        <v>2362</v>
      </c>
      <c r="H29" s="1855" t="s">
        <v>22</v>
      </c>
      <c r="I29" s="1855" t="s">
        <v>807</v>
      </c>
    </row>
    <row customHeight="1" ht="11.25">
      <c r="A30" s="1855" t="s">
        <v>2247</v>
      </c>
      <c r="B30" s="1855" t="s">
        <v>16</v>
      </c>
      <c r="C30" s="1855" t="s">
        <v>2363</v>
      </c>
      <c r="D30" s="1855" t="s">
        <v>2364</v>
      </c>
      <c r="E30" s="1855" t="s">
        <v>2303</v>
      </c>
      <c r="F30" s="1855" t="s">
        <v>2365</v>
      </c>
      <c r="G30" s="1855" t="s">
        <v>22</v>
      </c>
      <c r="H30" s="1855" t="s">
        <v>22</v>
      </c>
      <c r="I30" s="1855" t="s">
        <v>807</v>
      </c>
    </row>
    <row customHeight="1" ht="11.25">
      <c r="A31" s="1855" t="s">
        <v>2247</v>
      </c>
      <c r="B31" s="1855" t="s">
        <v>16</v>
      </c>
      <c r="C31" s="1855" t="s">
        <v>2366</v>
      </c>
      <c r="D31" s="1855" t="s">
        <v>2367</v>
      </c>
      <c r="E31" s="1855" t="s">
        <v>2368</v>
      </c>
      <c r="F31" s="1855" t="s">
        <v>2369</v>
      </c>
      <c r="G31" s="1855" t="s">
        <v>22</v>
      </c>
      <c r="H31" s="1855" t="s">
        <v>22</v>
      </c>
      <c r="I31" s="1855" t="s">
        <v>807</v>
      </c>
    </row>
    <row customHeight="1" ht="11.25">
      <c r="A32" s="1855" t="s">
        <v>2247</v>
      </c>
      <c r="B32" s="1855" t="s">
        <v>16</v>
      </c>
      <c r="C32" s="1855" t="s">
        <v>2370</v>
      </c>
      <c r="D32" s="1855" t="s">
        <v>2371</v>
      </c>
      <c r="E32" s="1855" t="s">
        <v>2372</v>
      </c>
      <c r="F32" s="1855" t="s">
        <v>2373</v>
      </c>
      <c r="G32" s="1855" t="s">
        <v>22</v>
      </c>
      <c r="H32" s="1855" t="s">
        <v>22</v>
      </c>
      <c r="I32" s="1855" t="s">
        <v>807</v>
      </c>
    </row>
    <row customHeight="1" ht="11.25">
      <c r="A33" s="1855" t="s">
        <v>2247</v>
      </c>
      <c r="B33" s="1855" t="s">
        <v>16</v>
      </c>
      <c r="C33" s="1855" t="s">
        <v>2374</v>
      </c>
      <c r="D33" s="1855" t="s">
        <v>2375</v>
      </c>
      <c r="E33" s="1855" t="s">
        <v>2372</v>
      </c>
      <c r="F33" s="1855" t="s">
        <v>2376</v>
      </c>
      <c r="G33" s="1855" t="s">
        <v>2377</v>
      </c>
      <c r="H33" s="1855" t="s">
        <v>22</v>
      </c>
      <c r="I33" s="1855" t="s">
        <v>807</v>
      </c>
    </row>
    <row customHeight="1" ht="11.25">
      <c r="A34" s="1855" t="s">
        <v>2247</v>
      </c>
      <c r="B34" s="1855" t="s">
        <v>16</v>
      </c>
      <c r="C34" s="1855" t="s">
        <v>2378</v>
      </c>
      <c r="D34" s="1855" t="s">
        <v>2379</v>
      </c>
      <c r="E34" s="1855" t="s">
        <v>2380</v>
      </c>
      <c r="F34" s="1855" t="s">
        <v>2381</v>
      </c>
      <c r="G34" s="1855" t="s">
        <v>22</v>
      </c>
      <c r="H34" s="1855" t="s">
        <v>22</v>
      </c>
      <c r="I34" s="1855" t="s">
        <v>807</v>
      </c>
    </row>
    <row customHeight="1" ht="11.25">
      <c r="A35" s="1855" t="s">
        <v>2247</v>
      </c>
      <c r="B35" s="1855" t="s">
        <v>16</v>
      </c>
      <c r="C35" s="1855" t="s">
        <v>2382</v>
      </c>
      <c r="D35" s="1855" t="s">
        <v>2383</v>
      </c>
      <c r="E35" s="1855" t="s">
        <v>2384</v>
      </c>
      <c r="F35" s="1855" t="s">
        <v>2266</v>
      </c>
      <c r="G35" s="1855" t="s">
        <v>2385</v>
      </c>
      <c r="H35" s="1855" t="s">
        <v>22</v>
      </c>
      <c r="I35" s="1855" t="s">
        <v>807</v>
      </c>
    </row>
    <row customHeight="1" ht="11.25">
      <c r="A36" s="1855" t="s">
        <v>2247</v>
      </c>
      <c r="B36" s="1855" t="s">
        <v>16</v>
      </c>
      <c r="C36" s="1855" t="s">
        <v>2386</v>
      </c>
      <c r="D36" s="1855" t="s">
        <v>2387</v>
      </c>
      <c r="E36" s="1855" t="s">
        <v>2388</v>
      </c>
      <c r="F36" s="1855" t="s">
        <v>2266</v>
      </c>
      <c r="G36" s="1855" t="s">
        <v>2389</v>
      </c>
      <c r="H36" s="1855" t="s">
        <v>22</v>
      </c>
      <c r="I36" s="1855" t="s">
        <v>807</v>
      </c>
    </row>
    <row customHeight="1" ht="11.25">
      <c r="A37" s="1855" t="s">
        <v>2247</v>
      </c>
      <c r="B37" s="1855" t="s">
        <v>16</v>
      </c>
      <c r="C37" s="1855" t="s">
        <v>2390</v>
      </c>
      <c r="D37" s="1855" t="s">
        <v>2391</v>
      </c>
      <c r="E37" s="1855" t="s">
        <v>2392</v>
      </c>
      <c r="F37" s="1855" t="s">
        <v>2393</v>
      </c>
      <c r="G37" s="1855" t="s">
        <v>22</v>
      </c>
      <c r="H37" s="1855" t="s">
        <v>22</v>
      </c>
      <c r="I37" s="1855" t="s">
        <v>807</v>
      </c>
    </row>
    <row customHeight="1" ht="11.25">
      <c r="A38" s="1855" t="s">
        <v>2247</v>
      </c>
      <c r="B38" s="1855" t="s">
        <v>16</v>
      </c>
      <c r="C38" s="1855" t="s">
        <v>2394</v>
      </c>
      <c r="D38" s="1855" t="s">
        <v>2395</v>
      </c>
      <c r="E38" s="1855" t="s">
        <v>2303</v>
      </c>
      <c r="F38" s="1855" t="s">
        <v>2396</v>
      </c>
      <c r="G38" s="1855" t="s">
        <v>2397</v>
      </c>
      <c r="H38" s="1855" t="s">
        <v>22</v>
      </c>
      <c r="I38" s="1855" t="s">
        <v>807</v>
      </c>
    </row>
    <row customHeight="1" ht="11.25">
      <c r="A39" s="1855" t="s">
        <v>2247</v>
      </c>
      <c r="B39" s="1855" t="s">
        <v>16</v>
      </c>
      <c r="C39" s="1855" t="s">
        <v>2248</v>
      </c>
      <c r="D39" s="1855" t="s">
        <v>2249</v>
      </c>
      <c r="E39" s="1855" t="s">
        <v>2250</v>
      </c>
      <c r="F39" s="1855" t="s">
        <v>2251</v>
      </c>
      <c r="G39" s="1855" t="s">
        <v>2252</v>
      </c>
      <c r="H39" s="1855" t="s">
        <v>22</v>
      </c>
      <c r="I39" s="1855" t="s">
        <v>893</v>
      </c>
    </row>
    <row customHeight="1" ht="11.25">
      <c r="A40" s="1855" t="s">
        <v>2247</v>
      </c>
      <c r="B40" s="1855" t="s">
        <v>16</v>
      </c>
      <c r="C40" s="1855" t="s">
        <v>13</v>
      </c>
      <c r="D40" s="1855" t="s">
        <v>46</v>
      </c>
      <c r="E40" s="1855" t="s">
        <v>49</v>
      </c>
      <c r="F40" s="1855" t="s">
        <v>51</v>
      </c>
      <c r="G40" s="1855" t="s">
        <v>22</v>
      </c>
      <c r="H40" s="1855" t="s">
        <v>22</v>
      </c>
      <c r="I40" s="1855" t="s">
        <v>893</v>
      </c>
    </row>
    <row customHeight="1" ht="11.25">
      <c r="A41" s="1855" t="s">
        <v>2247</v>
      </c>
      <c r="B41" s="1855" t="s">
        <v>16</v>
      </c>
      <c r="C41" s="1855" t="s">
        <v>2263</v>
      </c>
      <c r="D41" s="1855" t="s">
        <v>2264</v>
      </c>
      <c r="E41" s="1855" t="s">
        <v>2265</v>
      </c>
      <c r="F41" s="1855" t="s">
        <v>2266</v>
      </c>
      <c r="G41" s="1855" t="s">
        <v>2267</v>
      </c>
      <c r="H41" s="1855" t="s">
        <v>22</v>
      </c>
      <c r="I41" s="1855" t="s">
        <v>893</v>
      </c>
    </row>
    <row customHeight="1" ht="11.25">
      <c r="A42" s="1855" t="s">
        <v>2247</v>
      </c>
      <c r="B42" s="1855" t="s">
        <v>16</v>
      </c>
      <c r="C42" s="1855" t="s">
        <v>2268</v>
      </c>
      <c r="D42" s="1855" t="s">
        <v>2269</v>
      </c>
      <c r="E42" s="1855" t="s">
        <v>2270</v>
      </c>
      <c r="F42" s="1855" t="s">
        <v>2266</v>
      </c>
      <c r="G42" s="1855" t="s">
        <v>2271</v>
      </c>
      <c r="H42" s="1855" t="s">
        <v>22</v>
      </c>
      <c r="I42" s="1855" t="s">
        <v>893</v>
      </c>
    </row>
    <row customHeight="1" ht="11.25">
      <c r="A43" s="1855" t="s">
        <v>2247</v>
      </c>
      <c r="B43" s="1855" t="s">
        <v>16</v>
      </c>
      <c r="C43" s="1855" t="s">
        <v>22</v>
      </c>
      <c r="D43" s="1855" t="s">
        <v>2277</v>
      </c>
      <c r="E43" s="1855" t="s">
        <v>2278</v>
      </c>
      <c r="F43" s="1855" t="s">
        <v>2266</v>
      </c>
      <c r="G43" s="1855" t="s">
        <v>22</v>
      </c>
      <c r="H43" s="1855" t="s">
        <v>22</v>
      </c>
      <c r="I43" s="1855" t="s">
        <v>893</v>
      </c>
    </row>
    <row customHeight="1" ht="11.25">
      <c r="A44" s="1855" t="s">
        <v>2247</v>
      </c>
      <c r="B44" s="1855" t="s">
        <v>16</v>
      </c>
      <c r="C44" s="1855" t="s">
        <v>2288</v>
      </c>
      <c r="D44" s="1855" t="s">
        <v>2289</v>
      </c>
      <c r="E44" s="1855" t="s">
        <v>2290</v>
      </c>
      <c r="F44" s="1855" t="s">
        <v>2261</v>
      </c>
      <c r="G44" s="1855" t="s">
        <v>2291</v>
      </c>
      <c r="H44" s="1855" t="s">
        <v>22</v>
      </c>
      <c r="I44" s="1855" t="s">
        <v>893</v>
      </c>
    </row>
    <row customHeight="1" ht="11.25">
      <c r="A45" s="1855" t="s">
        <v>2247</v>
      </c>
      <c r="B45" s="1855" t="s">
        <v>16</v>
      </c>
      <c r="C45" s="1855" t="s">
        <v>2296</v>
      </c>
      <c r="D45" s="1855" t="s">
        <v>2297</v>
      </c>
      <c r="E45" s="1855" t="s">
        <v>2298</v>
      </c>
      <c r="F45" s="1855" t="s">
        <v>2299</v>
      </c>
      <c r="G45" s="1855" t="s">
        <v>2300</v>
      </c>
      <c r="H45" s="1855" t="s">
        <v>22</v>
      </c>
      <c r="I45" s="1855" t="s">
        <v>893</v>
      </c>
    </row>
    <row customHeight="1" ht="11.25">
      <c r="A46" s="1855" t="s">
        <v>2247</v>
      </c>
      <c r="B46" s="1855" t="s">
        <v>16</v>
      </c>
      <c r="C46" s="1855" t="s">
        <v>2305</v>
      </c>
      <c r="D46" s="1855" t="s">
        <v>2306</v>
      </c>
      <c r="E46" s="1855" t="s">
        <v>2303</v>
      </c>
      <c r="F46" s="1855" t="s">
        <v>2307</v>
      </c>
      <c r="G46" s="1855" t="s">
        <v>2308</v>
      </c>
      <c r="H46" s="1855" t="s">
        <v>22</v>
      </c>
      <c r="I46" s="1855" t="s">
        <v>893</v>
      </c>
    </row>
    <row customHeight="1" ht="11.25">
      <c r="A47" s="1855" t="s">
        <v>2247</v>
      </c>
      <c r="B47" s="1855" t="s">
        <v>16</v>
      </c>
      <c r="C47" s="1855" t="s">
        <v>2355</v>
      </c>
      <c r="D47" s="1855" t="s">
        <v>2356</v>
      </c>
      <c r="E47" s="1855" t="s">
        <v>2357</v>
      </c>
      <c r="F47" s="1855" t="s">
        <v>2325</v>
      </c>
      <c r="G47" s="1855" t="s">
        <v>2358</v>
      </c>
      <c r="H47" s="1855" t="s">
        <v>22</v>
      </c>
      <c r="I47" s="1855" t="s">
        <v>893</v>
      </c>
    </row>
    <row customHeight="1" ht="11.25">
      <c r="A48" s="1855" t="s">
        <v>2247</v>
      </c>
      <c r="B48" s="1855" t="s">
        <v>16</v>
      </c>
      <c r="C48" s="1855" t="s">
        <v>2370</v>
      </c>
      <c r="D48" s="1855" t="s">
        <v>2371</v>
      </c>
      <c r="E48" s="1855" t="s">
        <v>2372</v>
      </c>
      <c r="F48" s="1855" t="s">
        <v>2373</v>
      </c>
      <c r="G48" s="1855" t="s">
        <v>22</v>
      </c>
      <c r="H48" s="1855" t="s">
        <v>22</v>
      </c>
      <c r="I48" s="1855" t="s">
        <v>893</v>
      </c>
    </row>
    <row customHeight="1" ht="11.25">
      <c r="A49" s="1855" t="s">
        <v>2247</v>
      </c>
      <c r="B49" s="1855" t="s">
        <v>16</v>
      </c>
      <c r="C49" s="1855" t="s">
        <v>2374</v>
      </c>
      <c r="D49" s="1855" t="s">
        <v>2375</v>
      </c>
      <c r="E49" s="1855" t="s">
        <v>2372</v>
      </c>
      <c r="F49" s="1855" t="s">
        <v>2376</v>
      </c>
      <c r="G49" s="1855" t="s">
        <v>2377</v>
      </c>
      <c r="H49" s="1855" t="s">
        <v>22</v>
      </c>
      <c r="I49" s="1855" t="s">
        <v>893</v>
      </c>
    </row>
    <row customHeight="1" ht="11.25">
      <c r="A50" s="1855" t="s">
        <v>2247</v>
      </c>
      <c r="B50" s="1855" t="s">
        <v>16</v>
      </c>
      <c r="C50" s="1855" t="s">
        <v>2390</v>
      </c>
      <c r="D50" s="1855" t="s">
        <v>2391</v>
      </c>
      <c r="E50" s="1855" t="s">
        <v>2392</v>
      </c>
      <c r="F50" s="1855" t="s">
        <v>2393</v>
      </c>
      <c r="G50" s="1855" t="s">
        <v>22</v>
      </c>
      <c r="H50" s="1855" t="s">
        <v>22</v>
      </c>
      <c r="I50" s="1855" t="s">
        <v>893</v>
      </c>
    </row>
    <row customHeight="1" ht="11.25">
      <c r="A51" s="1855" t="s">
        <v>2247</v>
      </c>
      <c r="B51" s="1855" t="s">
        <v>16</v>
      </c>
      <c r="C51" s="1855" t="s">
        <v>2248</v>
      </c>
      <c r="D51" s="1855" t="s">
        <v>2249</v>
      </c>
      <c r="E51" s="1855" t="s">
        <v>2250</v>
      </c>
      <c r="F51" s="1855" t="s">
        <v>2251</v>
      </c>
      <c r="G51" s="1855" t="s">
        <v>2252</v>
      </c>
      <c r="H51" s="1855" t="s">
        <v>22</v>
      </c>
      <c r="I51" s="1855" t="s">
        <v>853</v>
      </c>
    </row>
    <row customHeight="1" ht="11.25">
      <c r="A52" s="1855" t="s">
        <v>2247</v>
      </c>
      <c r="B52" s="1855" t="s">
        <v>16</v>
      </c>
      <c r="C52" s="1855" t="s">
        <v>2258</v>
      </c>
      <c r="D52" s="1855" t="s">
        <v>2259</v>
      </c>
      <c r="E52" s="1855" t="s">
        <v>2260</v>
      </c>
      <c r="F52" s="1855" t="s">
        <v>2261</v>
      </c>
      <c r="G52" s="1855" t="s">
        <v>2262</v>
      </c>
      <c r="H52" s="1855" t="s">
        <v>22</v>
      </c>
      <c r="I52" s="1855" t="s">
        <v>853</v>
      </c>
    </row>
    <row customHeight="1" ht="11.25">
      <c r="A53" s="1855" t="s">
        <v>2247</v>
      </c>
      <c r="B53" s="1855" t="s">
        <v>16</v>
      </c>
      <c r="C53" s="1855" t="s">
        <v>2263</v>
      </c>
      <c r="D53" s="1855" t="s">
        <v>2264</v>
      </c>
      <c r="E53" s="1855" t="s">
        <v>2265</v>
      </c>
      <c r="F53" s="1855" t="s">
        <v>2266</v>
      </c>
      <c r="G53" s="1855" t="s">
        <v>2267</v>
      </c>
      <c r="H53" s="1855" t="s">
        <v>22</v>
      </c>
      <c r="I53" s="1855" t="s">
        <v>853</v>
      </c>
    </row>
    <row customHeight="1" ht="11.25">
      <c r="A54" s="1855" t="s">
        <v>2247</v>
      </c>
      <c r="B54" s="1855" t="s">
        <v>16</v>
      </c>
      <c r="C54" s="1855" t="s">
        <v>2268</v>
      </c>
      <c r="D54" s="1855" t="s">
        <v>2269</v>
      </c>
      <c r="E54" s="1855" t="s">
        <v>2270</v>
      </c>
      <c r="F54" s="1855" t="s">
        <v>2266</v>
      </c>
      <c r="G54" s="1855" t="s">
        <v>2271</v>
      </c>
      <c r="H54" s="1855" t="s">
        <v>22</v>
      </c>
      <c r="I54" s="1855" t="s">
        <v>853</v>
      </c>
    </row>
    <row customHeight="1" ht="11.25">
      <c r="A55" s="1855" t="s">
        <v>2247</v>
      </c>
      <c r="B55" s="1855" t="s">
        <v>16</v>
      </c>
      <c r="C55" s="1855" t="s">
        <v>2272</v>
      </c>
      <c r="D55" s="1855" t="s">
        <v>2273</v>
      </c>
      <c r="E55" s="1855" t="s">
        <v>2274</v>
      </c>
      <c r="F55" s="1855" t="s">
        <v>2275</v>
      </c>
      <c r="G55" s="1855" t="s">
        <v>2276</v>
      </c>
      <c r="H55" s="1855" t="s">
        <v>22</v>
      </c>
      <c r="I55" s="1855" t="s">
        <v>853</v>
      </c>
    </row>
    <row customHeight="1" ht="11.25">
      <c r="A56" s="1855" t="s">
        <v>2247</v>
      </c>
      <c r="B56" s="1855" t="s">
        <v>16</v>
      </c>
      <c r="C56" s="1855" t="s">
        <v>22</v>
      </c>
      <c r="D56" s="1855" t="s">
        <v>2277</v>
      </c>
      <c r="E56" s="1855" t="s">
        <v>2278</v>
      </c>
      <c r="F56" s="1855" t="s">
        <v>2266</v>
      </c>
      <c r="G56" s="1855" t="s">
        <v>22</v>
      </c>
      <c r="H56" s="1855" t="s">
        <v>22</v>
      </c>
      <c r="I56" s="1855" t="s">
        <v>853</v>
      </c>
    </row>
    <row customHeight="1" ht="11.25">
      <c r="A57" s="1855" t="s">
        <v>2247</v>
      </c>
      <c r="B57" s="1855" t="s">
        <v>16</v>
      </c>
      <c r="C57" s="1855" t="s">
        <v>2398</v>
      </c>
      <c r="D57" s="1855" t="s">
        <v>2399</v>
      </c>
      <c r="E57" s="1855" t="s">
        <v>2400</v>
      </c>
      <c r="F57" s="1855" t="s">
        <v>574</v>
      </c>
      <c r="G57" s="1855" t="s">
        <v>22</v>
      </c>
      <c r="H57" s="1855" t="s">
        <v>22</v>
      </c>
      <c r="I57" s="1855" t="s">
        <v>853</v>
      </c>
    </row>
    <row customHeight="1" ht="11.25">
      <c r="A58" s="1855" t="s">
        <v>2247</v>
      </c>
      <c r="B58" s="1855" t="s">
        <v>16</v>
      </c>
      <c r="C58" s="1855" t="s">
        <v>2401</v>
      </c>
      <c r="D58" s="1855" t="s">
        <v>2402</v>
      </c>
      <c r="E58" s="1855" t="s">
        <v>2403</v>
      </c>
      <c r="F58" s="1855" t="s">
        <v>2266</v>
      </c>
      <c r="G58" s="1855" t="s">
        <v>2404</v>
      </c>
      <c r="H58" s="1855" t="s">
        <v>2405</v>
      </c>
      <c r="I58" s="1855" t="s">
        <v>853</v>
      </c>
    </row>
    <row customHeight="1" ht="11.25">
      <c r="A59" s="1855" t="s">
        <v>2247</v>
      </c>
      <c r="B59" s="1855" t="s">
        <v>16</v>
      </c>
      <c r="C59" s="1855" t="s">
        <v>2279</v>
      </c>
      <c r="D59" s="1855" t="s">
        <v>2280</v>
      </c>
      <c r="E59" s="1855" t="s">
        <v>2281</v>
      </c>
      <c r="F59" s="1855" t="s">
        <v>2261</v>
      </c>
      <c r="G59" s="1855" t="s">
        <v>2282</v>
      </c>
      <c r="H59" s="1855" t="s">
        <v>22</v>
      </c>
      <c r="I59" s="1855" t="s">
        <v>853</v>
      </c>
    </row>
    <row customHeight="1" ht="11.25">
      <c r="A60" s="1855" t="s">
        <v>2247</v>
      </c>
      <c r="B60" s="1855" t="s">
        <v>16</v>
      </c>
      <c r="C60" s="1855" t="s">
        <v>2283</v>
      </c>
      <c r="D60" s="1855" t="s">
        <v>2284</v>
      </c>
      <c r="E60" s="1855" t="s">
        <v>2285</v>
      </c>
      <c r="F60" s="1855" t="s">
        <v>2286</v>
      </c>
      <c r="G60" s="1855" t="s">
        <v>2287</v>
      </c>
      <c r="H60" s="1855" t="s">
        <v>22</v>
      </c>
      <c r="I60" s="1855" t="s">
        <v>853</v>
      </c>
    </row>
    <row customHeight="1" ht="11.25">
      <c r="A61" s="1855" t="s">
        <v>2247</v>
      </c>
      <c r="B61" s="1855" t="s">
        <v>16</v>
      </c>
      <c r="C61" s="1855" t="s">
        <v>2406</v>
      </c>
      <c r="D61" s="1855" t="s">
        <v>2407</v>
      </c>
      <c r="E61" s="1855" t="s">
        <v>2408</v>
      </c>
      <c r="F61" s="1855" t="s">
        <v>2286</v>
      </c>
      <c r="G61" s="1855" t="s">
        <v>22</v>
      </c>
      <c r="H61" s="1855" t="s">
        <v>2409</v>
      </c>
      <c r="I61" s="1855" t="s">
        <v>853</v>
      </c>
    </row>
    <row customHeight="1" ht="11.25">
      <c r="A62" s="1855" t="s">
        <v>2247</v>
      </c>
      <c r="B62" s="1855" t="s">
        <v>16</v>
      </c>
      <c r="C62" s="1855" t="s">
        <v>2288</v>
      </c>
      <c r="D62" s="1855" t="s">
        <v>2289</v>
      </c>
      <c r="E62" s="1855" t="s">
        <v>2290</v>
      </c>
      <c r="F62" s="1855" t="s">
        <v>2261</v>
      </c>
      <c r="G62" s="1855" t="s">
        <v>2291</v>
      </c>
      <c r="H62" s="1855" t="s">
        <v>22</v>
      </c>
      <c r="I62" s="1855" t="s">
        <v>853</v>
      </c>
    </row>
    <row customHeight="1" ht="11.25">
      <c r="A63" s="1855" t="s">
        <v>2247</v>
      </c>
      <c r="B63" s="1855" t="s">
        <v>16</v>
      </c>
      <c r="C63" s="1855" t="s">
        <v>2292</v>
      </c>
      <c r="D63" s="1855" t="s">
        <v>2293</v>
      </c>
      <c r="E63" s="1855" t="s">
        <v>2294</v>
      </c>
      <c r="F63" s="1855" t="s">
        <v>2275</v>
      </c>
      <c r="G63" s="1855" t="s">
        <v>2295</v>
      </c>
      <c r="H63" s="1855" t="s">
        <v>22</v>
      </c>
      <c r="I63" s="1855" t="s">
        <v>853</v>
      </c>
    </row>
    <row customHeight="1" ht="11.25">
      <c r="A64" s="1855" t="s">
        <v>2247</v>
      </c>
      <c r="B64" s="1855" t="s">
        <v>16</v>
      </c>
      <c r="C64" s="1855" t="s">
        <v>2296</v>
      </c>
      <c r="D64" s="1855" t="s">
        <v>2297</v>
      </c>
      <c r="E64" s="1855" t="s">
        <v>2298</v>
      </c>
      <c r="F64" s="1855" t="s">
        <v>2299</v>
      </c>
      <c r="G64" s="1855" t="s">
        <v>2300</v>
      </c>
      <c r="H64" s="1855" t="s">
        <v>22</v>
      </c>
      <c r="I64" s="1855" t="s">
        <v>853</v>
      </c>
    </row>
    <row customHeight="1" ht="11.25">
      <c r="A65" s="1855" t="s">
        <v>2247</v>
      </c>
      <c r="B65" s="1855" t="s">
        <v>16</v>
      </c>
      <c r="C65" s="1855" t="s">
        <v>2305</v>
      </c>
      <c r="D65" s="1855" t="s">
        <v>2306</v>
      </c>
      <c r="E65" s="1855" t="s">
        <v>2303</v>
      </c>
      <c r="F65" s="1855" t="s">
        <v>2307</v>
      </c>
      <c r="G65" s="1855" t="s">
        <v>2308</v>
      </c>
      <c r="H65" s="1855" t="s">
        <v>22</v>
      </c>
      <c r="I65" s="1855" t="s">
        <v>853</v>
      </c>
    </row>
    <row customHeight="1" ht="11.25">
      <c r="A66" s="1855" t="s">
        <v>2247</v>
      </c>
      <c r="B66" s="1855" t="s">
        <v>16</v>
      </c>
      <c r="C66" s="1855" t="s">
        <v>2309</v>
      </c>
      <c r="D66" s="1855" t="s">
        <v>2310</v>
      </c>
      <c r="E66" s="1855" t="s">
        <v>2311</v>
      </c>
      <c r="F66" s="1855" t="s">
        <v>2275</v>
      </c>
      <c r="G66" s="1855" t="s">
        <v>2312</v>
      </c>
      <c r="H66" s="1855" t="s">
        <v>22</v>
      </c>
      <c r="I66" s="1855" t="s">
        <v>853</v>
      </c>
    </row>
    <row customHeight="1" ht="11.25">
      <c r="A67" s="1855" t="s">
        <v>2247</v>
      </c>
      <c r="B67" s="1855" t="s">
        <v>16</v>
      </c>
      <c r="C67" s="1855" t="s">
        <v>2410</v>
      </c>
      <c r="D67" s="1855" t="s">
        <v>2411</v>
      </c>
      <c r="E67" s="1855" t="s">
        <v>2412</v>
      </c>
      <c r="F67" s="1855" t="s">
        <v>2413</v>
      </c>
      <c r="G67" s="1855" t="s">
        <v>22</v>
      </c>
      <c r="H67" s="1855" t="s">
        <v>22</v>
      </c>
      <c r="I67" s="1855" t="s">
        <v>853</v>
      </c>
    </row>
    <row customHeight="1" ht="11.25">
      <c r="A68" s="1855" t="s">
        <v>2247</v>
      </c>
      <c r="B68" s="1855" t="s">
        <v>16</v>
      </c>
      <c r="C68" s="1855" t="s">
        <v>2414</v>
      </c>
      <c r="D68" s="1855" t="s">
        <v>2415</v>
      </c>
      <c r="E68" s="1855" t="s">
        <v>2416</v>
      </c>
      <c r="F68" s="1855" t="s">
        <v>2261</v>
      </c>
      <c r="G68" s="1855" t="s">
        <v>2417</v>
      </c>
      <c r="H68" s="1855" t="s">
        <v>22</v>
      </c>
      <c r="I68" s="1855" t="s">
        <v>853</v>
      </c>
    </row>
    <row customHeight="1" ht="11.25">
      <c r="A69" s="1855" t="s">
        <v>2247</v>
      </c>
      <c r="B69" s="1855" t="s">
        <v>16</v>
      </c>
      <c r="C69" s="1855" t="s">
        <v>2313</v>
      </c>
      <c r="D69" s="1855" t="s">
        <v>2314</v>
      </c>
      <c r="E69" s="1855" t="s">
        <v>2315</v>
      </c>
      <c r="F69" s="1855" t="s">
        <v>2316</v>
      </c>
      <c r="G69" s="1855" t="s">
        <v>2317</v>
      </c>
      <c r="H69" s="1855" t="s">
        <v>22</v>
      </c>
      <c r="I69" s="1855" t="s">
        <v>853</v>
      </c>
    </row>
    <row customHeight="1" ht="11.25">
      <c r="A70" s="1855" t="s">
        <v>2247</v>
      </c>
      <c r="B70" s="1855" t="s">
        <v>16</v>
      </c>
      <c r="C70" s="1855" t="s">
        <v>2418</v>
      </c>
      <c r="D70" s="1855" t="s">
        <v>2419</v>
      </c>
      <c r="E70" s="1855" t="s">
        <v>2420</v>
      </c>
      <c r="F70" s="1855" t="s">
        <v>2421</v>
      </c>
      <c r="G70" s="1855" t="s">
        <v>22</v>
      </c>
      <c r="H70" s="1855" t="s">
        <v>22</v>
      </c>
      <c r="I70" s="1855" t="s">
        <v>853</v>
      </c>
    </row>
    <row customHeight="1" ht="11.25">
      <c r="A71" s="1855" t="s">
        <v>2247</v>
      </c>
      <c r="B71" s="1855" t="s">
        <v>16</v>
      </c>
      <c r="C71" s="1855" t="s">
        <v>2318</v>
      </c>
      <c r="D71" s="1855" t="s">
        <v>2319</v>
      </c>
      <c r="E71" s="1855" t="s">
        <v>2320</v>
      </c>
      <c r="F71" s="1855" t="s">
        <v>2261</v>
      </c>
      <c r="G71" s="1855" t="s">
        <v>2321</v>
      </c>
      <c r="H71" s="1855" t="s">
        <v>22</v>
      </c>
      <c r="I71" s="1855" t="s">
        <v>853</v>
      </c>
    </row>
    <row customHeight="1" ht="11.25">
      <c r="A72" s="1855" t="s">
        <v>2247</v>
      </c>
      <c r="B72" s="1855" t="s">
        <v>16</v>
      </c>
      <c r="C72" s="1855" t="s">
        <v>2322</v>
      </c>
      <c r="D72" s="1855" t="s">
        <v>2323</v>
      </c>
      <c r="E72" s="1855" t="s">
        <v>2324</v>
      </c>
      <c r="F72" s="1855" t="s">
        <v>2325</v>
      </c>
      <c r="G72" s="1855" t="s">
        <v>2326</v>
      </c>
      <c r="H72" s="1855" t="s">
        <v>22</v>
      </c>
      <c r="I72" s="1855" t="s">
        <v>853</v>
      </c>
    </row>
    <row customHeight="1" ht="11.25">
      <c r="A73" s="1855" t="s">
        <v>2247</v>
      </c>
      <c r="B73" s="1855" t="s">
        <v>16</v>
      </c>
      <c r="C73" s="1855" t="s">
        <v>2422</v>
      </c>
      <c r="D73" s="1855" t="s">
        <v>2423</v>
      </c>
      <c r="E73" s="1855" t="s">
        <v>2424</v>
      </c>
      <c r="F73" s="1855" t="s">
        <v>2325</v>
      </c>
      <c r="G73" s="1855" t="s">
        <v>2425</v>
      </c>
      <c r="H73" s="1855" t="s">
        <v>22</v>
      </c>
      <c r="I73" s="1855" t="s">
        <v>853</v>
      </c>
    </row>
    <row customHeight="1" ht="11.25">
      <c r="A74" s="1855" t="s">
        <v>2247</v>
      </c>
      <c r="B74" s="1855" t="s">
        <v>16</v>
      </c>
      <c r="C74" s="1855" t="s">
        <v>2426</v>
      </c>
      <c r="D74" s="1855" t="s">
        <v>2427</v>
      </c>
      <c r="E74" s="1855" t="s">
        <v>2428</v>
      </c>
      <c r="F74" s="1855" t="s">
        <v>2349</v>
      </c>
      <c r="G74" s="1855" t="s">
        <v>2429</v>
      </c>
      <c r="H74" s="1855" t="s">
        <v>22</v>
      </c>
      <c r="I74" s="1855" t="s">
        <v>853</v>
      </c>
    </row>
    <row customHeight="1" ht="11.25">
      <c r="A75" s="1855" t="s">
        <v>2247</v>
      </c>
      <c r="B75" s="1855" t="s">
        <v>16</v>
      </c>
      <c r="C75" s="1855" t="s">
        <v>2331</v>
      </c>
      <c r="D75" s="1855" t="s">
        <v>2332</v>
      </c>
      <c r="E75" s="1855" t="s">
        <v>2333</v>
      </c>
      <c r="F75" s="1855" t="s">
        <v>2261</v>
      </c>
      <c r="G75" s="1855" t="s">
        <v>2334</v>
      </c>
      <c r="H75" s="1855" t="s">
        <v>22</v>
      </c>
      <c r="I75" s="1855" t="s">
        <v>853</v>
      </c>
    </row>
    <row customHeight="1" ht="11.25">
      <c r="A76" s="1855" t="s">
        <v>2247</v>
      </c>
      <c r="B76" s="1855" t="s">
        <v>16</v>
      </c>
      <c r="C76" s="1855" t="s">
        <v>2430</v>
      </c>
      <c r="D76" s="1855" t="s">
        <v>2431</v>
      </c>
      <c r="E76" s="1855" t="s">
        <v>2432</v>
      </c>
      <c r="F76" s="1855" t="s">
        <v>2413</v>
      </c>
      <c r="G76" s="1855" t="s">
        <v>2433</v>
      </c>
      <c r="H76" s="1855" t="s">
        <v>22</v>
      </c>
      <c r="I76" s="1855" t="s">
        <v>853</v>
      </c>
    </row>
    <row customHeight="1" ht="11.25">
      <c r="A77" s="1855" t="s">
        <v>2247</v>
      </c>
      <c r="B77" s="1855" t="s">
        <v>16</v>
      </c>
      <c r="C77" s="1855" t="s">
        <v>2335</v>
      </c>
      <c r="D77" s="1855" t="s">
        <v>2336</v>
      </c>
      <c r="E77" s="1855" t="s">
        <v>2337</v>
      </c>
      <c r="F77" s="1855" t="s">
        <v>2325</v>
      </c>
      <c r="G77" s="1855" t="s">
        <v>2338</v>
      </c>
      <c r="H77" s="1855" t="s">
        <v>22</v>
      </c>
      <c r="I77" s="1855" t="s">
        <v>853</v>
      </c>
    </row>
    <row customHeight="1" ht="11.25">
      <c r="A78" s="1855" t="s">
        <v>2247</v>
      </c>
      <c r="B78" s="1855" t="s">
        <v>16</v>
      </c>
      <c r="C78" s="1855" t="s">
        <v>2434</v>
      </c>
      <c r="D78" s="1855" t="s">
        <v>2435</v>
      </c>
      <c r="E78" s="1855" t="s">
        <v>2436</v>
      </c>
      <c r="F78" s="1855" t="s">
        <v>2266</v>
      </c>
      <c r="G78" s="1855" t="s">
        <v>22</v>
      </c>
      <c r="H78" s="1855" t="s">
        <v>22</v>
      </c>
      <c r="I78" s="1855" t="s">
        <v>853</v>
      </c>
    </row>
    <row customHeight="1" ht="11.25">
      <c r="A79" s="1855" t="s">
        <v>2247</v>
      </c>
      <c r="B79" s="1855" t="s">
        <v>16</v>
      </c>
      <c r="C79" s="1855" t="s">
        <v>2339</v>
      </c>
      <c r="D79" s="1855" t="s">
        <v>2340</v>
      </c>
      <c r="E79" s="1855" t="s">
        <v>2341</v>
      </c>
      <c r="F79" s="1855" t="s">
        <v>2275</v>
      </c>
      <c r="G79" s="1855" t="s">
        <v>2342</v>
      </c>
      <c r="H79" s="1855" t="s">
        <v>22</v>
      </c>
      <c r="I79" s="1855" t="s">
        <v>853</v>
      </c>
    </row>
    <row customHeight="1" ht="11.25">
      <c r="A80" s="1855" t="s">
        <v>2247</v>
      </c>
      <c r="B80" s="1855" t="s">
        <v>16</v>
      </c>
      <c r="C80" s="1855" t="s">
        <v>2346</v>
      </c>
      <c r="D80" s="1855" t="s">
        <v>2347</v>
      </c>
      <c r="E80" s="1855" t="s">
        <v>2348</v>
      </c>
      <c r="F80" s="1855" t="s">
        <v>2349</v>
      </c>
      <c r="G80" s="1855" t="s">
        <v>2350</v>
      </c>
      <c r="H80" s="1855" t="s">
        <v>22</v>
      </c>
      <c r="I80" s="1855" t="s">
        <v>853</v>
      </c>
    </row>
    <row customHeight="1" ht="11.25">
      <c r="A81" s="1855" t="s">
        <v>2247</v>
      </c>
      <c r="B81" s="1855" t="s">
        <v>16</v>
      </c>
      <c r="C81" s="1855" t="s">
        <v>2351</v>
      </c>
      <c r="D81" s="1855" t="s">
        <v>2352</v>
      </c>
      <c r="E81" s="1855" t="s">
        <v>2353</v>
      </c>
      <c r="F81" s="1855" t="s">
        <v>2275</v>
      </c>
      <c r="G81" s="1855" t="s">
        <v>2354</v>
      </c>
      <c r="H81" s="1855" t="s">
        <v>22</v>
      </c>
      <c r="I81" s="1855" t="s">
        <v>853</v>
      </c>
    </row>
    <row customHeight="1" ht="11.25">
      <c r="A82" s="1855" t="s">
        <v>2247</v>
      </c>
      <c r="B82" s="1855" t="s">
        <v>16</v>
      </c>
      <c r="C82" s="1855" t="s">
        <v>2366</v>
      </c>
      <c r="D82" s="1855" t="s">
        <v>2367</v>
      </c>
      <c r="E82" s="1855" t="s">
        <v>2368</v>
      </c>
      <c r="F82" s="1855" t="s">
        <v>2369</v>
      </c>
      <c r="G82" s="1855" t="s">
        <v>22</v>
      </c>
      <c r="H82" s="1855" t="s">
        <v>22</v>
      </c>
      <c r="I82" s="1855" t="s">
        <v>853</v>
      </c>
    </row>
    <row customHeight="1" ht="11.25">
      <c r="A83" s="1855" t="s">
        <v>2247</v>
      </c>
      <c r="B83" s="1855" t="s">
        <v>16</v>
      </c>
      <c r="C83" s="1855" t="s">
        <v>2370</v>
      </c>
      <c r="D83" s="1855" t="s">
        <v>2371</v>
      </c>
      <c r="E83" s="1855" t="s">
        <v>2372</v>
      </c>
      <c r="F83" s="1855" t="s">
        <v>2373</v>
      </c>
      <c r="G83" s="1855" t="s">
        <v>22</v>
      </c>
      <c r="H83" s="1855" t="s">
        <v>22</v>
      </c>
      <c r="I83" s="1855" t="s">
        <v>853</v>
      </c>
    </row>
    <row customHeight="1" ht="11.25">
      <c r="A84" s="1855" t="s">
        <v>2247</v>
      </c>
      <c r="B84" s="1855" t="s">
        <v>16</v>
      </c>
      <c r="C84" s="1855" t="s">
        <v>2374</v>
      </c>
      <c r="D84" s="1855" t="s">
        <v>2375</v>
      </c>
      <c r="E84" s="1855" t="s">
        <v>2372</v>
      </c>
      <c r="F84" s="1855" t="s">
        <v>2376</v>
      </c>
      <c r="G84" s="1855" t="s">
        <v>2377</v>
      </c>
      <c r="H84" s="1855" t="s">
        <v>22</v>
      </c>
      <c r="I84" s="1855" t="s">
        <v>853</v>
      </c>
    </row>
    <row customHeight="1" ht="11.25">
      <c r="A85" s="1855" t="s">
        <v>2247</v>
      </c>
      <c r="B85" s="1855" t="s">
        <v>16</v>
      </c>
      <c r="C85" s="1855" t="s">
        <v>2248</v>
      </c>
      <c r="D85" s="1855" t="s">
        <v>2249</v>
      </c>
      <c r="E85" s="1855" t="s">
        <v>2250</v>
      </c>
      <c r="F85" s="1855" t="s">
        <v>2251</v>
      </c>
      <c r="G85" s="1855" t="s">
        <v>2252</v>
      </c>
      <c r="H85" s="1855" t="s">
        <v>22</v>
      </c>
      <c r="I85" s="1855" t="s">
        <v>906</v>
      </c>
    </row>
    <row customHeight="1" ht="11.25">
      <c r="A86" s="1855" t="s">
        <v>2247</v>
      </c>
      <c r="B86" s="1855" t="s">
        <v>16</v>
      </c>
      <c r="C86" s="1855" t="s">
        <v>2263</v>
      </c>
      <c r="D86" s="1855" t="s">
        <v>2264</v>
      </c>
      <c r="E86" s="1855" t="s">
        <v>2265</v>
      </c>
      <c r="F86" s="1855" t="s">
        <v>2266</v>
      </c>
      <c r="G86" s="1855" t="s">
        <v>2267</v>
      </c>
      <c r="H86" s="1855" t="s">
        <v>22</v>
      </c>
      <c r="I86" s="1855" t="s">
        <v>906</v>
      </c>
    </row>
    <row customHeight="1" ht="11.25">
      <c r="A87" s="1855" t="s">
        <v>2247</v>
      </c>
      <c r="B87" s="1855" t="s">
        <v>16</v>
      </c>
      <c r="C87" s="1855" t="s">
        <v>2268</v>
      </c>
      <c r="D87" s="1855" t="s">
        <v>2269</v>
      </c>
      <c r="E87" s="1855" t="s">
        <v>2270</v>
      </c>
      <c r="F87" s="1855" t="s">
        <v>2266</v>
      </c>
      <c r="G87" s="1855" t="s">
        <v>2271</v>
      </c>
      <c r="H87" s="1855" t="s">
        <v>22</v>
      </c>
      <c r="I87" s="1855" t="s">
        <v>906</v>
      </c>
    </row>
    <row customHeight="1" ht="11.25">
      <c r="A88" s="1855" t="s">
        <v>2247</v>
      </c>
      <c r="B88" s="1855" t="s">
        <v>16</v>
      </c>
      <c r="C88" s="1855" t="s">
        <v>2272</v>
      </c>
      <c r="D88" s="1855" t="s">
        <v>2273</v>
      </c>
      <c r="E88" s="1855" t="s">
        <v>2274</v>
      </c>
      <c r="F88" s="1855" t="s">
        <v>2275</v>
      </c>
      <c r="G88" s="1855" t="s">
        <v>2276</v>
      </c>
      <c r="H88" s="1855" t="s">
        <v>22</v>
      </c>
      <c r="I88" s="1855" t="s">
        <v>906</v>
      </c>
    </row>
    <row customHeight="1" ht="11.25">
      <c r="A89" s="1855" t="s">
        <v>2247</v>
      </c>
      <c r="B89" s="1855" t="s">
        <v>16</v>
      </c>
      <c r="C89" s="1855" t="s">
        <v>22</v>
      </c>
      <c r="D89" s="1855" t="s">
        <v>2277</v>
      </c>
      <c r="E89" s="1855" t="s">
        <v>2278</v>
      </c>
      <c r="F89" s="1855" t="s">
        <v>2266</v>
      </c>
      <c r="G89" s="1855" t="s">
        <v>22</v>
      </c>
      <c r="H89" s="1855" t="s">
        <v>22</v>
      </c>
      <c r="I89" s="1855" t="s">
        <v>906</v>
      </c>
    </row>
    <row customHeight="1" ht="11.25">
      <c r="A90" s="1855" t="s">
        <v>2247</v>
      </c>
      <c r="B90" s="1855" t="s">
        <v>16</v>
      </c>
      <c r="C90" s="1855" t="s">
        <v>2401</v>
      </c>
      <c r="D90" s="1855" t="s">
        <v>2402</v>
      </c>
      <c r="E90" s="1855" t="s">
        <v>2403</v>
      </c>
      <c r="F90" s="1855" t="s">
        <v>2266</v>
      </c>
      <c r="G90" s="1855" t="s">
        <v>2404</v>
      </c>
      <c r="H90" s="1855" t="s">
        <v>2405</v>
      </c>
      <c r="I90" s="1855" t="s">
        <v>906</v>
      </c>
    </row>
    <row customHeight="1" ht="11.25">
      <c r="A91" s="1855" t="s">
        <v>2247</v>
      </c>
      <c r="B91" s="1855" t="s">
        <v>16</v>
      </c>
      <c r="C91" s="1855" t="s">
        <v>2279</v>
      </c>
      <c r="D91" s="1855" t="s">
        <v>2280</v>
      </c>
      <c r="E91" s="1855" t="s">
        <v>2281</v>
      </c>
      <c r="F91" s="1855" t="s">
        <v>2261</v>
      </c>
      <c r="G91" s="1855" t="s">
        <v>2282</v>
      </c>
      <c r="H91" s="1855" t="s">
        <v>22</v>
      </c>
      <c r="I91" s="1855" t="s">
        <v>906</v>
      </c>
    </row>
    <row customHeight="1" ht="11.25">
      <c r="A92" s="1855" t="s">
        <v>2247</v>
      </c>
      <c r="B92" s="1855" t="s">
        <v>16</v>
      </c>
      <c r="C92" s="1855" t="s">
        <v>2283</v>
      </c>
      <c r="D92" s="1855" t="s">
        <v>2284</v>
      </c>
      <c r="E92" s="1855" t="s">
        <v>2285</v>
      </c>
      <c r="F92" s="1855" t="s">
        <v>2286</v>
      </c>
      <c r="G92" s="1855" t="s">
        <v>2287</v>
      </c>
      <c r="H92" s="1855" t="s">
        <v>22</v>
      </c>
      <c r="I92" s="1855" t="s">
        <v>906</v>
      </c>
    </row>
    <row customHeight="1" ht="11.25">
      <c r="A93" s="1855" t="s">
        <v>2247</v>
      </c>
      <c r="B93" s="1855" t="s">
        <v>16</v>
      </c>
      <c r="C93" s="1855" t="s">
        <v>2406</v>
      </c>
      <c r="D93" s="1855" t="s">
        <v>2407</v>
      </c>
      <c r="E93" s="1855" t="s">
        <v>2408</v>
      </c>
      <c r="F93" s="1855" t="s">
        <v>2286</v>
      </c>
      <c r="G93" s="1855" t="s">
        <v>22</v>
      </c>
      <c r="H93" s="1855" t="s">
        <v>2409</v>
      </c>
      <c r="I93" s="1855" t="s">
        <v>906</v>
      </c>
    </row>
    <row customHeight="1" ht="11.25">
      <c r="A94" s="1855" t="s">
        <v>2247</v>
      </c>
      <c r="B94" s="1855" t="s">
        <v>16</v>
      </c>
      <c r="C94" s="1855" t="s">
        <v>2288</v>
      </c>
      <c r="D94" s="1855" t="s">
        <v>2289</v>
      </c>
      <c r="E94" s="1855" t="s">
        <v>2290</v>
      </c>
      <c r="F94" s="1855" t="s">
        <v>2261</v>
      </c>
      <c r="G94" s="1855" t="s">
        <v>2291</v>
      </c>
      <c r="H94" s="1855" t="s">
        <v>22</v>
      </c>
      <c r="I94" s="1855" t="s">
        <v>906</v>
      </c>
    </row>
    <row customHeight="1" ht="11.25">
      <c r="A95" s="1855" t="s">
        <v>2247</v>
      </c>
      <c r="B95" s="1855" t="s">
        <v>16</v>
      </c>
      <c r="C95" s="1855" t="s">
        <v>2292</v>
      </c>
      <c r="D95" s="1855" t="s">
        <v>2293</v>
      </c>
      <c r="E95" s="1855" t="s">
        <v>2294</v>
      </c>
      <c r="F95" s="1855" t="s">
        <v>2275</v>
      </c>
      <c r="G95" s="1855" t="s">
        <v>2295</v>
      </c>
      <c r="H95" s="1855" t="s">
        <v>22</v>
      </c>
      <c r="I95" s="1855" t="s">
        <v>906</v>
      </c>
    </row>
    <row customHeight="1" ht="11.25">
      <c r="A96" s="1855" t="s">
        <v>2247</v>
      </c>
      <c r="B96" s="1855" t="s">
        <v>16</v>
      </c>
      <c r="C96" s="1855" t="s">
        <v>2296</v>
      </c>
      <c r="D96" s="1855" t="s">
        <v>2297</v>
      </c>
      <c r="E96" s="1855" t="s">
        <v>2298</v>
      </c>
      <c r="F96" s="1855" t="s">
        <v>2299</v>
      </c>
      <c r="G96" s="1855" t="s">
        <v>2300</v>
      </c>
      <c r="H96" s="1855" t="s">
        <v>22</v>
      </c>
      <c r="I96" s="1855" t="s">
        <v>906</v>
      </c>
    </row>
    <row customHeight="1" ht="11.25">
      <c r="A97" s="1855" t="s">
        <v>2247</v>
      </c>
      <c r="B97" s="1855" t="s">
        <v>16</v>
      </c>
      <c r="C97" s="1855" t="s">
        <v>2309</v>
      </c>
      <c r="D97" s="1855" t="s">
        <v>2310</v>
      </c>
      <c r="E97" s="1855" t="s">
        <v>2311</v>
      </c>
      <c r="F97" s="1855" t="s">
        <v>2275</v>
      </c>
      <c r="G97" s="1855" t="s">
        <v>2312</v>
      </c>
      <c r="H97" s="1855" t="s">
        <v>22</v>
      </c>
      <c r="I97" s="1855" t="s">
        <v>906</v>
      </c>
    </row>
    <row customHeight="1" ht="11.25">
      <c r="A98" s="1855" t="s">
        <v>2247</v>
      </c>
      <c r="B98" s="1855" t="s">
        <v>16</v>
      </c>
      <c r="C98" s="1855" t="s">
        <v>2410</v>
      </c>
      <c r="D98" s="1855" t="s">
        <v>2411</v>
      </c>
      <c r="E98" s="1855" t="s">
        <v>2412</v>
      </c>
      <c r="F98" s="1855" t="s">
        <v>2413</v>
      </c>
      <c r="G98" s="1855" t="s">
        <v>22</v>
      </c>
      <c r="H98" s="1855" t="s">
        <v>22</v>
      </c>
      <c r="I98" s="1855" t="s">
        <v>906</v>
      </c>
    </row>
    <row customHeight="1" ht="11.25">
      <c r="A99" s="1855" t="s">
        <v>2247</v>
      </c>
      <c r="B99" s="1855" t="s">
        <v>16</v>
      </c>
      <c r="C99" s="1855" t="s">
        <v>2313</v>
      </c>
      <c r="D99" s="1855" t="s">
        <v>2314</v>
      </c>
      <c r="E99" s="1855" t="s">
        <v>2315</v>
      </c>
      <c r="F99" s="1855" t="s">
        <v>2316</v>
      </c>
      <c r="G99" s="1855" t="s">
        <v>2317</v>
      </c>
      <c r="H99" s="1855" t="s">
        <v>22</v>
      </c>
      <c r="I99" s="1855" t="s">
        <v>906</v>
      </c>
    </row>
    <row customHeight="1" ht="11.25">
      <c r="A100" s="1855" t="s">
        <v>2247</v>
      </c>
      <c r="B100" s="1855" t="s">
        <v>16</v>
      </c>
      <c r="C100" s="1855" t="s">
        <v>2418</v>
      </c>
      <c r="D100" s="1855" t="s">
        <v>2419</v>
      </c>
      <c r="E100" s="1855" t="s">
        <v>2420</v>
      </c>
      <c r="F100" s="1855" t="s">
        <v>2421</v>
      </c>
      <c r="G100" s="1855" t="s">
        <v>22</v>
      </c>
      <c r="H100" s="1855" t="s">
        <v>22</v>
      </c>
      <c r="I100" s="1855" t="s">
        <v>906</v>
      </c>
    </row>
    <row customHeight="1" ht="11.25">
      <c r="A101" s="1855" t="s">
        <v>2247</v>
      </c>
      <c r="B101" s="1855" t="s">
        <v>16</v>
      </c>
      <c r="C101" s="1855" t="s">
        <v>2318</v>
      </c>
      <c r="D101" s="1855" t="s">
        <v>2319</v>
      </c>
      <c r="E101" s="1855" t="s">
        <v>2320</v>
      </c>
      <c r="F101" s="1855" t="s">
        <v>2261</v>
      </c>
      <c r="G101" s="1855" t="s">
        <v>2321</v>
      </c>
      <c r="H101" s="1855" t="s">
        <v>22</v>
      </c>
      <c r="I101" s="1855" t="s">
        <v>906</v>
      </c>
    </row>
    <row customHeight="1" ht="11.25">
      <c r="A102" s="1855" t="s">
        <v>2247</v>
      </c>
      <c r="B102" s="1855" t="s">
        <v>16</v>
      </c>
      <c r="C102" s="1855" t="s">
        <v>2322</v>
      </c>
      <c r="D102" s="1855" t="s">
        <v>2323</v>
      </c>
      <c r="E102" s="1855" t="s">
        <v>2324</v>
      </c>
      <c r="F102" s="1855" t="s">
        <v>2325</v>
      </c>
      <c r="G102" s="1855" t="s">
        <v>2326</v>
      </c>
      <c r="H102" s="1855" t="s">
        <v>22</v>
      </c>
      <c r="I102" s="1855" t="s">
        <v>906</v>
      </c>
    </row>
    <row customHeight="1" ht="11.25">
      <c r="A103" s="1855" t="s">
        <v>2247</v>
      </c>
      <c r="B103" s="1855" t="s">
        <v>16</v>
      </c>
      <c r="C103" s="1855" t="s">
        <v>2426</v>
      </c>
      <c r="D103" s="1855" t="s">
        <v>2427</v>
      </c>
      <c r="E103" s="1855" t="s">
        <v>2428</v>
      </c>
      <c r="F103" s="1855" t="s">
        <v>2349</v>
      </c>
      <c r="G103" s="1855" t="s">
        <v>2429</v>
      </c>
      <c r="H103" s="1855" t="s">
        <v>22</v>
      </c>
      <c r="I103" s="1855" t="s">
        <v>906</v>
      </c>
    </row>
    <row customHeight="1" ht="11.25">
      <c r="A104" s="1855" t="s">
        <v>2247</v>
      </c>
      <c r="B104" s="1855" t="s">
        <v>16</v>
      </c>
      <c r="C104" s="1855" t="s">
        <v>2430</v>
      </c>
      <c r="D104" s="1855" t="s">
        <v>2431</v>
      </c>
      <c r="E104" s="1855" t="s">
        <v>2432</v>
      </c>
      <c r="F104" s="1855" t="s">
        <v>2413</v>
      </c>
      <c r="G104" s="1855" t="s">
        <v>2433</v>
      </c>
      <c r="H104" s="1855" t="s">
        <v>22</v>
      </c>
      <c r="I104" s="1855" t="s">
        <v>906</v>
      </c>
    </row>
    <row customHeight="1" ht="11.25">
      <c r="A105" s="1855" t="s">
        <v>2247</v>
      </c>
      <c r="B105" s="1855" t="s">
        <v>16</v>
      </c>
      <c r="C105" s="1855" t="s">
        <v>2335</v>
      </c>
      <c r="D105" s="1855" t="s">
        <v>2336</v>
      </c>
      <c r="E105" s="1855" t="s">
        <v>2337</v>
      </c>
      <c r="F105" s="1855" t="s">
        <v>2325</v>
      </c>
      <c r="G105" s="1855" t="s">
        <v>2338</v>
      </c>
      <c r="H105" s="1855" t="s">
        <v>22</v>
      </c>
      <c r="I105" s="1855" t="s">
        <v>906</v>
      </c>
    </row>
    <row customHeight="1" ht="11.25">
      <c r="A106" s="1855" t="s">
        <v>2247</v>
      </c>
      <c r="B106" s="1855" t="s">
        <v>16</v>
      </c>
      <c r="C106" s="1855" t="s">
        <v>2434</v>
      </c>
      <c r="D106" s="1855" t="s">
        <v>2435</v>
      </c>
      <c r="E106" s="1855" t="s">
        <v>2436</v>
      </c>
      <c r="F106" s="1855" t="s">
        <v>2266</v>
      </c>
      <c r="G106" s="1855" t="s">
        <v>22</v>
      </c>
      <c r="H106" s="1855" t="s">
        <v>22</v>
      </c>
      <c r="I106" s="1855" t="s">
        <v>906</v>
      </c>
    </row>
    <row customHeight="1" ht="11.25">
      <c r="A107" s="1855" t="s">
        <v>2247</v>
      </c>
      <c r="B107" s="1855" t="s">
        <v>16</v>
      </c>
      <c r="C107" s="1855" t="s">
        <v>2339</v>
      </c>
      <c r="D107" s="1855" t="s">
        <v>2340</v>
      </c>
      <c r="E107" s="1855" t="s">
        <v>2341</v>
      </c>
      <c r="F107" s="1855" t="s">
        <v>2275</v>
      </c>
      <c r="G107" s="1855" t="s">
        <v>2342</v>
      </c>
      <c r="H107" s="1855" t="s">
        <v>22</v>
      </c>
      <c r="I107" s="1855" t="s">
        <v>906</v>
      </c>
    </row>
    <row customHeight="1" ht="11.25">
      <c r="A108" s="1855" t="s">
        <v>2247</v>
      </c>
      <c r="B108" s="1855" t="s">
        <v>16</v>
      </c>
      <c r="C108" s="1855" t="s">
        <v>2346</v>
      </c>
      <c r="D108" s="1855" t="s">
        <v>2347</v>
      </c>
      <c r="E108" s="1855" t="s">
        <v>2348</v>
      </c>
      <c r="F108" s="1855" t="s">
        <v>2349</v>
      </c>
      <c r="G108" s="1855" t="s">
        <v>2350</v>
      </c>
      <c r="H108" s="1855" t="s">
        <v>22</v>
      </c>
      <c r="I108" s="1855" t="s">
        <v>906</v>
      </c>
    </row>
    <row customHeight="1" ht="11.25">
      <c r="A109" s="1855" t="s">
        <v>2247</v>
      </c>
      <c r="B109" s="1855" t="s">
        <v>16</v>
      </c>
      <c r="C109" s="1855" t="s">
        <v>2351</v>
      </c>
      <c r="D109" s="1855" t="s">
        <v>2352</v>
      </c>
      <c r="E109" s="1855" t="s">
        <v>2353</v>
      </c>
      <c r="F109" s="1855" t="s">
        <v>2275</v>
      </c>
      <c r="G109" s="1855" t="s">
        <v>2354</v>
      </c>
      <c r="H109" s="1855" t="s">
        <v>22</v>
      </c>
      <c r="I109" s="1855" t="s">
        <v>906</v>
      </c>
    </row>
    <row customHeight="1" ht="11.25">
      <c r="A110" s="1855" t="s">
        <v>2247</v>
      </c>
      <c r="B110" s="1855" t="s">
        <v>16</v>
      </c>
      <c r="C110" s="1855" t="s">
        <v>2366</v>
      </c>
      <c r="D110" s="1855" t="s">
        <v>2367</v>
      </c>
      <c r="E110" s="1855" t="s">
        <v>2368</v>
      </c>
      <c r="F110" s="1855" t="s">
        <v>2369</v>
      </c>
      <c r="G110" s="1855" t="s">
        <v>22</v>
      </c>
      <c r="H110" s="1855" t="s">
        <v>22</v>
      </c>
      <c r="I110" s="1855" t="s">
        <v>906</v>
      </c>
    </row>
    <row customHeight="1" ht="11.25">
      <c r="A111" s="1855" t="s">
        <v>2247</v>
      </c>
      <c r="B111" s="1855" t="s">
        <v>16</v>
      </c>
      <c r="C111" s="1855" t="s">
        <v>2370</v>
      </c>
      <c r="D111" s="1855" t="s">
        <v>2371</v>
      </c>
      <c r="E111" s="1855" t="s">
        <v>2372</v>
      </c>
      <c r="F111" s="1855" t="s">
        <v>2373</v>
      </c>
      <c r="G111" s="1855" t="s">
        <v>22</v>
      </c>
      <c r="H111" s="1855" t="s">
        <v>22</v>
      </c>
      <c r="I111" s="1855" t="s">
        <v>906</v>
      </c>
    </row>
    <row customHeight="1" ht="11.25">
      <c r="A112" s="1855" t="s">
        <v>2247</v>
      </c>
      <c r="B112" s="1855" t="s">
        <v>16</v>
      </c>
      <c r="C112" s="1855" t="s">
        <v>2374</v>
      </c>
      <c r="D112" s="1855" t="s">
        <v>2375</v>
      </c>
      <c r="E112" s="1855" t="s">
        <v>2372</v>
      </c>
      <c r="F112" s="1855" t="s">
        <v>2376</v>
      </c>
      <c r="G112" s="1855" t="s">
        <v>2377</v>
      </c>
      <c r="H112" s="1855" t="s">
        <v>22</v>
      </c>
      <c r="I112" s="1855" t="s">
        <v>906</v>
      </c>
    </row>
    <row customHeight="1" ht="11.25">
      <c r="A113" s="1855" t="s">
        <v>2247</v>
      </c>
      <c r="B113" s="1855" t="s">
        <v>16</v>
      </c>
      <c r="C113" s="1855" t="s">
        <v>2437</v>
      </c>
      <c r="D113" s="1855" t="s">
        <v>2438</v>
      </c>
      <c r="E113" s="1855" t="s">
        <v>2439</v>
      </c>
      <c r="F113" s="1855" t="s">
        <v>2261</v>
      </c>
      <c r="G113" s="1855" t="s">
        <v>2440</v>
      </c>
      <c r="H113" s="1855" t="s">
        <v>22</v>
      </c>
      <c r="I113" s="1855" t="s">
        <v>906</v>
      </c>
    </row>
    <row customHeight="1" ht="11.25">
      <c r="A114" s="1855" t="s">
        <v>2247</v>
      </c>
      <c r="B114" s="1855" t="s">
        <v>16</v>
      </c>
      <c r="C114" s="1855" t="s">
        <v>2441</v>
      </c>
      <c r="D114" s="1855" t="s">
        <v>2442</v>
      </c>
      <c r="E114" s="1855" t="s">
        <v>2443</v>
      </c>
      <c r="F114" s="1855" t="s">
        <v>2275</v>
      </c>
      <c r="G114" s="1855" t="s">
        <v>22</v>
      </c>
      <c r="H114" s="1855" t="s">
        <v>22</v>
      </c>
      <c r="I114" s="1855" t="s">
        <v>1619</v>
      </c>
    </row>
    <row customHeight="1" ht="11.25">
      <c r="A115" s="1855" t="s">
        <v>2247</v>
      </c>
      <c r="B115" s="1855" t="s">
        <v>16</v>
      </c>
      <c r="C115" s="1855" t="s">
        <v>22</v>
      </c>
      <c r="D115" s="1855" t="s">
        <v>2277</v>
      </c>
      <c r="E115" s="1855" t="s">
        <v>2278</v>
      </c>
      <c r="F115" s="1855" t="s">
        <v>2266</v>
      </c>
      <c r="G115" s="1855" t="s">
        <v>22</v>
      </c>
      <c r="H115" s="1855" t="s">
        <v>22</v>
      </c>
      <c r="I115" s="1855" t="s">
        <v>1619</v>
      </c>
    </row>
    <row customHeight="1" ht="11.25">
      <c r="A116" s="1855" t="s">
        <v>2247</v>
      </c>
      <c r="B116" s="1855" t="s">
        <v>16</v>
      </c>
      <c r="C116" s="1855" t="s">
        <v>2444</v>
      </c>
      <c r="D116" s="1855" t="s">
        <v>2445</v>
      </c>
      <c r="E116" s="1855" t="s">
        <v>2446</v>
      </c>
      <c r="F116" s="1855" t="s">
        <v>2266</v>
      </c>
      <c r="G116" s="1855" t="s">
        <v>22</v>
      </c>
      <c r="H116" s="1855" t="s">
        <v>22</v>
      </c>
      <c r="I116" s="1855" t="s">
        <v>1619</v>
      </c>
    </row>
    <row customHeight="1" ht="11.25">
      <c r="A117" s="1855" t="s">
        <v>2247</v>
      </c>
      <c r="B117" s="1855" t="s">
        <v>16</v>
      </c>
      <c r="C117" s="1855" t="s">
        <v>2447</v>
      </c>
      <c r="D117" s="1855" t="s">
        <v>2448</v>
      </c>
      <c r="E117" s="1855" t="s">
        <v>2449</v>
      </c>
      <c r="F117" s="1855" t="s">
        <v>2413</v>
      </c>
      <c r="G117" s="1855" t="s">
        <v>2450</v>
      </c>
      <c r="H117" s="1855" t="s">
        <v>22</v>
      </c>
      <c r="I117" s="1855" t="s">
        <v>1619</v>
      </c>
    </row>
    <row customHeight="1" ht="11.25">
      <c r="A118" s="1855" t="s">
        <v>2247</v>
      </c>
      <c r="B118" s="1855" t="s">
        <v>16</v>
      </c>
      <c r="C118" s="1855" t="s">
        <v>2451</v>
      </c>
      <c r="D118" s="1855" t="s">
        <v>2448</v>
      </c>
      <c r="E118" s="1855" t="s">
        <v>2452</v>
      </c>
      <c r="F118" s="1855" t="s">
        <v>2266</v>
      </c>
      <c r="G118" s="1855" t="s">
        <v>22</v>
      </c>
      <c r="H118" s="1855" t="s">
        <v>22</v>
      </c>
      <c r="I118" s="1855" t="s">
        <v>1619</v>
      </c>
    </row>
    <row customHeight="1" ht="11.25">
      <c r="A119" s="1855" t="s">
        <v>2247</v>
      </c>
      <c r="B119" s="1855" t="s">
        <v>16</v>
      </c>
      <c r="C119" s="1855" t="s">
        <v>2453</v>
      </c>
      <c r="D119" s="1855" t="s">
        <v>2448</v>
      </c>
      <c r="E119" s="1855" t="s">
        <v>2452</v>
      </c>
      <c r="F119" s="1855" t="s">
        <v>2316</v>
      </c>
      <c r="G119" s="1855" t="s">
        <v>22</v>
      </c>
      <c r="H119" s="1855" t="s">
        <v>22</v>
      </c>
      <c r="I119" s="1855" t="s">
        <v>1619</v>
      </c>
    </row>
    <row customHeight="1" ht="11.25">
      <c r="A120" s="1855" t="s">
        <v>2247</v>
      </c>
      <c r="B120" s="1855" t="s">
        <v>16</v>
      </c>
      <c r="C120" s="1855" t="s">
        <v>2355</v>
      </c>
      <c r="D120" s="1855" t="s">
        <v>2356</v>
      </c>
      <c r="E120" s="1855" t="s">
        <v>2357</v>
      </c>
      <c r="F120" s="1855" t="s">
        <v>2325</v>
      </c>
      <c r="G120" s="1855" t="s">
        <v>2358</v>
      </c>
      <c r="H120" s="1855" t="s">
        <v>22</v>
      </c>
      <c r="I120" s="1855" t="s">
        <v>1619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278EA-0799-44D7-0BCB-8BBB18EE2352}" mc:Ignorable="x14ac xr xr2 xr3">
  <sheetPr>
    <tabColor rgb="FFFFCC99"/>
  </sheetPr>
  <dimension ref="A1:G34"/>
  <sheetViews>
    <sheetView topLeftCell="A1" showGridLines="0" workbookViewId="0">
      <selection activeCell="A1" sqref="A1"/>
    </sheetView>
  </sheetViews>
  <sheetFormatPr customHeight="1" defaultRowHeight="11.25"/>
  <cols>
    <col min="1" max="1" style="1855" width="9.140625"/>
  </cols>
  <sheetData>
    <row customHeight="1" ht="11.25">
      <c r="A1" s="378" t="s">
        <v>2454</v>
      </c>
      <c r="B1" s="69" t="s">
        <v>2455</v>
      </c>
      <c r="C1" s="69" t="s">
        <v>2456</v>
      </c>
      <c r="D1" s="69" t="s">
        <v>2457</v>
      </c>
      <c r="E1" s="67" t="s">
        <v>2458</v>
      </c>
      <c r="F1" s="67" t="s">
        <v>2459</v>
      </c>
      <c r="G1" s="67" t="s">
        <v>2460</v>
      </c>
    </row>
    <row customHeight="1" ht="11.25">
      <c r="A2" s="378" t="s">
        <v>16</v>
      </c>
      <c r="B2" s="0" t="s">
        <v>2461</v>
      </c>
      <c r="C2" s="0" t="s">
        <v>2462</v>
      </c>
      <c r="D2" s="0" t="s">
        <v>2461</v>
      </c>
      <c r="E2" s="0" t="s">
        <v>2462</v>
      </c>
      <c r="F2" s="0" t="s">
        <v>2463</v>
      </c>
      <c r="G2" s="0" t="s">
        <v>109</v>
      </c>
    </row>
    <row customHeight="1" ht="11.25">
      <c r="A3" s="378" t="s">
        <v>16</v>
      </c>
      <c r="B3" s="0" t="s">
        <v>2461</v>
      </c>
      <c r="C3" s="0" t="s">
        <v>2462</v>
      </c>
      <c r="D3" s="0" t="s">
        <v>2464</v>
      </c>
      <c r="E3" s="0" t="s">
        <v>2465</v>
      </c>
      <c r="F3" s="0" t="s">
        <v>2466</v>
      </c>
      <c r="G3" s="0" t="s">
        <v>110</v>
      </c>
    </row>
    <row customHeight="1" ht="11.25">
      <c r="A4" s="378" t="s">
        <v>16</v>
      </c>
      <c r="B4" s="0" t="s">
        <v>2461</v>
      </c>
      <c r="C4" s="0" t="s">
        <v>2462</v>
      </c>
      <c r="D4" s="0" t="s">
        <v>2467</v>
      </c>
      <c r="E4" s="0" t="s">
        <v>2468</v>
      </c>
      <c r="F4" s="0" t="s">
        <v>2466</v>
      </c>
      <c r="G4" s="0" t="s">
        <v>90</v>
      </c>
    </row>
    <row customHeight="1" ht="11.25">
      <c r="A5" s="378" t="s">
        <v>16</v>
      </c>
      <c r="B5" s="0" t="s">
        <v>2461</v>
      </c>
      <c r="C5" s="0" t="s">
        <v>2462</v>
      </c>
      <c r="D5" s="0" t="s">
        <v>2469</v>
      </c>
      <c r="E5" s="0" t="s">
        <v>2470</v>
      </c>
      <c r="F5" s="0" t="s">
        <v>2466</v>
      </c>
      <c r="G5" s="0" t="s">
        <v>91</v>
      </c>
    </row>
    <row customHeight="1" ht="11.25">
      <c r="A6" s="378" t="s">
        <v>16</v>
      </c>
      <c r="B6" s="0" t="s">
        <v>2461</v>
      </c>
      <c r="C6" s="0" t="s">
        <v>2462</v>
      </c>
      <c r="D6" s="0" t="s">
        <v>2471</v>
      </c>
      <c r="E6" s="0" t="s">
        <v>2472</v>
      </c>
      <c r="F6" s="0" t="s">
        <v>2466</v>
      </c>
      <c r="G6" s="0" t="s">
        <v>111</v>
      </c>
    </row>
    <row customHeight="1" ht="11.25">
      <c r="A7" s="378" t="s">
        <v>16</v>
      </c>
      <c r="B7" s="0" t="s">
        <v>2461</v>
      </c>
      <c r="C7" s="0" t="s">
        <v>2462</v>
      </c>
      <c r="D7" s="0" t="s">
        <v>2473</v>
      </c>
      <c r="E7" s="0" t="s">
        <v>2474</v>
      </c>
      <c r="F7" s="0" t="s">
        <v>2466</v>
      </c>
      <c r="G7" s="0" t="s">
        <v>92</v>
      </c>
    </row>
    <row customHeight="1" ht="11.25">
      <c r="A8" s="378" t="s">
        <v>16</v>
      </c>
      <c r="B8" s="0" t="s">
        <v>2461</v>
      </c>
      <c r="C8" s="0" t="s">
        <v>2462</v>
      </c>
      <c r="D8" s="0" t="s">
        <v>2475</v>
      </c>
      <c r="E8" s="0" t="s">
        <v>2476</v>
      </c>
      <c r="F8" s="0" t="s">
        <v>2466</v>
      </c>
      <c r="G8" s="0" t="s">
        <v>93</v>
      </c>
    </row>
    <row customHeight="1" ht="11.25">
      <c r="A9" s="378" t="s">
        <v>16</v>
      </c>
      <c r="B9" s="0" t="s">
        <v>100</v>
      </c>
      <c r="C9" s="0" t="s">
        <v>101</v>
      </c>
      <c r="D9" s="0" t="s">
        <v>100</v>
      </c>
      <c r="E9" s="0" t="s">
        <v>101</v>
      </c>
      <c r="F9" s="0" t="s">
        <v>2477</v>
      </c>
      <c r="G9" s="0" t="s">
        <v>99</v>
      </c>
    </row>
    <row customHeight="1" ht="11.25">
      <c r="A10" s="378" t="s">
        <v>16</v>
      </c>
      <c r="B10" s="0" t="s">
        <v>2478</v>
      </c>
      <c r="C10" s="0" t="s">
        <v>2479</v>
      </c>
      <c r="D10" s="0" t="s">
        <v>2480</v>
      </c>
      <c r="E10" s="0" t="s">
        <v>2481</v>
      </c>
      <c r="F10" s="0" t="s">
        <v>2466</v>
      </c>
      <c r="G10" s="0" t="s">
        <v>149</v>
      </c>
    </row>
    <row customHeight="1" ht="11.25">
      <c r="A11" s="378" t="s">
        <v>16</v>
      </c>
      <c r="B11" s="0" t="s">
        <v>2478</v>
      </c>
      <c r="C11" s="0" t="s">
        <v>2479</v>
      </c>
      <c r="D11" s="0" t="s">
        <v>2482</v>
      </c>
      <c r="E11" s="0" t="s">
        <v>2483</v>
      </c>
      <c r="F11" s="0" t="s">
        <v>2466</v>
      </c>
      <c r="G11" s="0" t="s">
        <v>150</v>
      </c>
    </row>
    <row customHeight="1" ht="11.25">
      <c r="A12" s="378" t="s">
        <v>16</v>
      </c>
      <c r="B12" s="0" t="s">
        <v>2478</v>
      </c>
      <c r="C12" s="0" t="s">
        <v>2479</v>
      </c>
      <c r="D12" s="0" t="s">
        <v>2484</v>
      </c>
      <c r="E12" s="0" t="s">
        <v>2485</v>
      </c>
      <c r="F12" s="0" t="s">
        <v>2466</v>
      </c>
      <c r="G12" s="0" t="s">
        <v>151</v>
      </c>
    </row>
    <row customHeight="1" ht="11.25">
      <c r="A13" s="378" t="s">
        <v>16</v>
      </c>
      <c r="B13" s="0" t="s">
        <v>2478</v>
      </c>
      <c r="C13" s="0" t="s">
        <v>2479</v>
      </c>
      <c r="D13" s="0" t="s">
        <v>2486</v>
      </c>
      <c r="E13" s="0" t="s">
        <v>2487</v>
      </c>
      <c r="F13" s="0" t="s">
        <v>2466</v>
      </c>
      <c r="G13" s="0" t="s">
        <v>152</v>
      </c>
    </row>
    <row customHeight="1" ht="11.25">
      <c r="A14" s="378" t="s">
        <v>16</v>
      </c>
      <c r="B14" s="0" t="s">
        <v>2478</v>
      </c>
      <c r="C14" s="0" t="s">
        <v>2479</v>
      </c>
      <c r="D14" s="0" t="s">
        <v>2478</v>
      </c>
      <c r="E14" s="0" t="s">
        <v>2479</v>
      </c>
      <c r="F14" s="0" t="s">
        <v>2463</v>
      </c>
      <c r="G14" s="0" t="s">
        <v>153</v>
      </c>
    </row>
    <row customHeight="1" ht="11.25">
      <c r="A15" s="378" t="s">
        <v>16</v>
      </c>
      <c r="B15" s="0" t="s">
        <v>2478</v>
      </c>
      <c r="C15" s="0" t="s">
        <v>2479</v>
      </c>
      <c r="D15" s="0" t="s">
        <v>2488</v>
      </c>
      <c r="E15" s="0" t="s">
        <v>2489</v>
      </c>
      <c r="F15" s="0" t="s">
        <v>2466</v>
      </c>
      <c r="G15" s="0" t="s">
        <v>154</v>
      </c>
    </row>
    <row customHeight="1" ht="11.25">
      <c r="A16" s="378" t="s">
        <v>16</v>
      </c>
      <c r="B16" s="0" t="s">
        <v>2490</v>
      </c>
      <c r="C16" s="0" t="s">
        <v>2491</v>
      </c>
      <c r="D16" s="0" t="s">
        <v>2492</v>
      </c>
      <c r="E16" s="0" t="s">
        <v>2493</v>
      </c>
      <c r="F16" s="0" t="s">
        <v>2494</v>
      </c>
      <c r="G16" s="0" t="s">
        <v>1463</v>
      </c>
    </row>
    <row customHeight="1" ht="11.25">
      <c r="A17" s="378" t="s">
        <v>16</v>
      </c>
      <c r="B17" s="0" t="s">
        <v>2490</v>
      </c>
      <c r="C17" s="0" t="s">
        <v>2491</v>
      </c>
      <c r="D17" s="0" t="s">
        <v>2495</v>
      </c>
      <c r="E17" s="0" t="s">
        <v>2496</v>
      </c>
      <c r="F17" s="0" t="s">
        <v>2494</v>
      </c>
      <c r="G17" s="0" t="s">
        <v>1468</v>
      </c>
    </row>
    <row customHeight="1" ht="11.25">
      <c r="A18" s="378" t="s">
        <v>16</v>
      </c>
      <c r="B18" s="0" t="s">
        <v>2490</v>
      </c>
      <c r="C18" s="0" t="s">
        <v>2491</v>
      </c>
      <c r="D18" s="0" t="s">
        <v>2497</v>
      </c>
      <c r="E18" s="0" t="s">
        <v>2498</v>
      </c>
      <c r="F18" s="0" t="s">
        <v>2494</v>
      </c>
      <c r="G18" s="0" t="s">
        <v>1480</v>
      </c>
    </row>
    <row customHeight="1" ht="11.25">
      <c r="A19" s="378" t="s">
        <v>16</v>
      </c>
      <c r="B19" s="0" t="s">
        <v>2490</v>
      </c>
      <c r="C19" s="0" t="s">
        <v>2491</v>
      </c>
      <c r="D19" s="0" t="s">
        <v>2499</v>
      </c>
      <c r="E19" s="0" t="s">
        <v>2500</v>
      </c>
      <c r="F19" s="0" t="s">
        <v>2494</v>
      </c>
      <c r="G19" s="0" t="s">
        <v>1494</v>
      </c>
    </row>
    <row customHeight="1" ht="11.25">
      <c r="A20" s="378" t="s">
        <v>16</v>
      </c>
      <c r="B20" s="0" t="s">
        <v>2490</v>
      </c>
      <c r="C20" s="0" t="s">
        <v>2491</v>
      </c>
      <c r="D20" s="0" t="s">
        <v>2490</v>
      </c>
      <c r="E20" s="0" t="s">
        <v>2491</v>
      </c>
      <c r="F20" s="0" t="s">
        <v>2463</v>
      </c>
      <c r="G20" s="0" t="s">
        <v>1506</v>
      </c>
    </row>
    <row customHeight="1" ht="11.25">
      <c r="A21" s="378" t="s">
        <v>16</v>
      </c>
      <c r="B21" s="0" t="s">
        <v>2490</v>
      </c>
      <c r="C21" s="0" t="s">
        <v>2491</v>
      </c>
      <c r="D21" s="0" t="s">
        <v>2501</v>
      </c>
      <c r="E21" s="0" t="s">
        <v>2502</v>
      </c>
      <c r="F21" s="0" t="s">
        <v>2503</v>
      </c>
      <c r="G21" s="0" t="s">
        <v>1515</v>
      </c>
    </row>
    <row customHeight="1" ht="11.25">
      <c r="A22" s="378" t="s">
        <v>16</v>
      </c>
      <c r="B22" s="0" t="s">
        <v>2490</v>
      </c>
      <c r="C22" s="0" t="s">
        <v>2491</v>
      </c>
      <c r="D22" s="0" t="s">
        <v>2504</v>
      </c>
      <c r="E22" s="0" t="s">
        <v>2505</v>
      </c>
      <c r="F22" s="0" t="s">
        <v>2466</v>
      </c>
      <c r="G22" s="0" t="s">
        <v>1531</v>
      </c>
    </row>
    <row customHeight="1" ht="11.25">
      <c r="A23" s="378" t="s">
        <v>16</v>
      </c>
      <c r="B23" s="0" t="s">
        <v>2490</v>
      </c>
      <c r="C23" s="0" t="s">
        <v>2491</v>
      </c>
      <c r="D23" s="0" t="s">
        <v>2506</v>
      </c>
      <c r="E23" s="0" t="s">
        <v>2507</v>
      </c>
      <c r="F23" s="0" t="s">
        <v>2494</v>
      </c>
      <c r="G23" s="0" t="s">
        <v>1538</v>
      </c>
    </row>
    <row customHeight="1" ht="11.25">
      <c r="A24" s="378" t="s">
        <v>16</v>
      </c>
      <c r="B24" s="0" t="s">
        <v>2508</v>
      </c>
      <c r="C24" s="0" t="s">
        <v>2509</v>
      </c>
      <c r="D24" s="0" t="s">
        <v>2510</v>
      </c>
      <c r="E24" s="0" t="s">
        <v>2511</v>
      </c>
      <c r="F24" s="0" t="s">
        <v>2466</v>
      </c>
      <c r="G24" s="0" t="s">
        <v>1546</v>
      </c>
    </row>
    <row customHeight="1" ht="11.25">
      <c r="A25" s="378" t="s">
        <v>16</v>
      </c>
      <c r="B25" s="0" t="s">
        <v>2508</v>
      </c>
      <c r="C25" s="0" t="s">
        <v>2509</v>
      </c>
      <c r="D25" s="0" t="s">
        <v>2512</v>
      </c>
      <c r="E25" s="0" t="s">
        <v>2513</v>
      </c>
      <c r="F25" s="0" t="s">
        <v>2466</v>
      </c>
      <c r="G25" s="0" t="s">
        <v>1553</v>
      </c>
    </row>
    <row customHeight="1" ht="11.25">
      <c r="A26" s="378" t="s">
        <v>16</v>
      </c>
      <c r="B26" s="0" t="s">
        <v>2508</v>
      </c>
      <c r="C26" s="0" t="s">
        <v>2509</v>
      </c>
      <c r="D26" s="0" t="s">
        <v>2508</v>
      </c>
      <c r="E26" s="0" t="s">
        <v>2509</v>
      </c>
      <c r="F26" s="0" t="s">
        <v>2463</v>
      </c>
      <c r="G26" s="0" t="s">
        <v>1557</v>
      </c>
    </row>
    <row customHeight="1" ht="11.25">
      <c r="A27" s="378" t="s">
        <v>16</v>
      </c>
      <c r="B27" s="0" t="s">
        <v>2508</v>
      </c>
      <c r="C27" s="0" t="s">
        <v>2509</v>
      </c>
      <c r="D27" s="0" t="s">
        <v>2514</v>
      </c>
      <c r="E27" s="0" t="s">
        <v>2515</v>
      </c>
      <c r="F27" s="0" t="s">
        <v>2466</v>
      </c>
      <c r="G27" s="0" t="s">
        <v>1562</v>
      </c>
    </row>
    <row customHeight="1" ht="11.25">
      <c r="A28" s="378" t="s">
        <v>16</v>
      </c>
      <c r="B28" s="0" t="s">
        <v>2516</v>
      </c>
      <c r="C28" s="0" t="s">
        <v>2517</v>
      </c>
      <c r="D28" s="0" t="s">
        <v>2518</v>
      </c>
      <c r="E28" s="0" t="s">
        <v>2519</v>
      </c>
      <c r="F28" s="0" t="s">
        <v>2494</v>
      </c>
      <c r="G28" s="0" t="s">
        <v>1570</v>
      </c>
    </row>
    <row customHeight="1" ht="11.25">
      <c r="A29" s="378" t="s">
        <v>16</v>
      </c>
      <c r="B29" s="0" t="s">
        <v>2516</v>
      </c>
      <c r="C29" s="0" t="s">
        <v>2517</v>
      </c>
      <c r="D29" s="0" t="s">
        <v>2520</v>
      </c>
      <c r="E29" s="0" t="s">
        <v>2521</v>
      </c>
      <c r="F29" s="0" t="s">
        <v>2466</v>
      </c>
      <c r="G29" s="0" t="s">
        <v>1572</v>
      </c>
    </row>
    <row customHeight="1" ht="11.25">
      <c r="A30" s="378" t="s">
        <v>16</v>
      </c>
      <c r="B30" s="0" t="s">
        <v>2516</v>
      </c>
      <c r="C30" s="0" t="s">
        <v>2517</v>
      </c>
      <c r="D30" s="0" t="s">
        <v>2522</v>
      </c>
      <c r="E30" s="0" t="s">
        <v>2523</v>
      </c>
      <c r="F30" s="0" t="s">
        <v>2466</v>
      </c>
      <c r="G30" s="0" t="s">
        <v>1575</v>
      </c>
    </row>
    <row customHeight="1" ht="11.25">
      <c r="A31" s="378" t="s">
        <v>16</v>
      </c>
      <c r="B31" s="0" t="s">
        <v>2516</v>
      </c>
      <c r="C31" s="0" t="s">
        <v>2517</v>
      </c>
      <c r="D31" s="0" t="s">
        <v>2524</v>
      </c>
      <c r="E31" s="0" t="s">
        <v>2525</v>
      </c>
      <c r="F31" s="0" t="s">
        <v>2494</v>
      </c>
      <c r="G31" s="0" t="s">
        <v>1581</v>
      </c>
    </row>
    <row customHeight="1" ht="11.25">
      <c r="A32" s="378" t="s">
        <v>16</v>
      </c>
      <c r="B32" s="0" t="s">
        <v>2516</v>
      </c>
      <c r="C32" s="0" t="s">
        <v>2517</v>
      </c>
      <c r="D32" s="0" t="s">
        <v>2526</v>
      </c>
      <c r="E32" s="0" t="s">
        <v>2527</v>
      </c>
      <c r="F32" s="0" t="s">
        <v>2494</v>
      </c>
      <c r="G32" s="0" t="s">
        <v>1583</v>
      </c>
    </row>
    <row customHeight="1" ht="11.25">
      <c r="A33" s="378" t="s">
        <v>16</v>
      </c>
      <c r="B33" s="0" t="s">
        <v>2516</v>
      </c>
      <c r="C33" s="0" t="s">
        <v>2517</v>
      </c>
      <c r="D33" s="0" t="s">
        <v>2516</v>
      </c>
      <c r="E33" s="0" t="s">
        <v>2517</v>
      </c>
      <c r="F33" s="0" t="s">
        <v>2463</v>
      </c>
      <c r="G33" s="0" t="s">
        <v>1585</v>
      </c>
    </row>
    <row customHeight="1" ht="11.25">
      <c r="A34" s="378" t="s">
        <v>16</v>
      </c>
      <c r="B34" s="0" t="s">
        <v>2516</v>
      </c>
      <c r="C34" s="0" t="s">
        <v>2517</v>
      </c>
      <c r="D34" s="0" t="s">
        <v>2528</v>
      </c>
      <c r="E34" s="0" t="s">
        <v>2529</v>
      </c>
      <c r="F34" s="0" t="s">
        <v>2494</v>
      </c>
      <c r="G34" s="0" t="s">
        <v>1587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F5604-CFB8-D6AB-E40F-EA2EBE50A5EE}"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2530</v>
      </c>
      <c r="B1" s="840" t="s">
        <v>2531</v>
      </c>
      <c r="C1" s="1164" t="s">
        <v>2532</v>
      </c>
      <c r="D1" s="840" t="s">
        <v>2533</v>
      </c>
      <c r="E1" s="840" t="s">
        <v>2534</v>
      </c>
      <c r="F1" s="1164" t="s">
        <v>2535</v>
      </c>
      <c r="G1" s="1164" t="s">
        <v>2536</v>
      </c>
      <c r="H1" s="1164" t="s">
        <v>2537</v>
      </c>
      <c r="I1" s="1164" t="s">
        <v>2538</v>
      </c>
    </row>
    <row customHeight="1" ht="11.25">
      <c r="A2" s="1696" t="s">
        <v>109</v>
      </c>
      <c r="B2" s="1696" t="s">
        <v>2539</v>
      </c>
      <c r="C2" s="1696" t="s">
        <v>22</v>
      </c>
      <c r="D2" s="1696" t="s">
        <v>2540</v>
      </c>
      <c r="E2" s="1696" t="s">
        <v>2541</v>
      </c>
      <c r="F2" s="1696" t="s">
        <v>22</v>
      </c>
      <c r="G2" s="1696" t="s">
        <v>22</v>
      </c>
      <c r="H2" s="1696" t="s">
        <v>22</v>
      </c>
      <c r="I2" s="1696" t="s">
        <v>22</v>
      </c>
    </row>
    <row customHeight="1" ht="11.25">
      <c r="A3" s="1696" t="s">
        <v>110</v>
      </c>
      <c r="B3" s="1696" t="s">
        <v>2542</v>
      </c>
      <c r="C3" s="1696" t="s">
        <v>22</v>
      </c>
      <c r="D3" s="1696" t="s">
        <v>2540</v>
      </c>
      <c r="E3" s="1696" t="s">
        <v>2543</v>
      </c>
      <c r="F3" s="1696" t="s">
        <v>22</v>
      </c>
      <c r="G3" s="1696" t="s">
        <v>22</v>
      </c>
      <c r="H3" s="1696" t="s">
        <v>22</v>
      </c>
      <c r="I3" s="1696" t="s">
        <v>22</v>
      </c>
    </row>
    <row customHeight="1" ht="11.25">
      <c r="A4" s="1696" t="s">
        <v>90</v>
      </c>
      <c r="B4" s="1696" t="s">
        <v>2544</v>
      </c>
      <c r="C4" s="1696" t="s">
        <v>22</v>
      </c>
      <c r="D4" s="1696" t="s">
        <v>2540</v>
      </c>
      <c r="E4" s="1696" t="s">
        <v>2545</v>
      </c>
      <c r="F4" s="1696" t="s">
        <v>22</v>
      </c>
      <c r="G4" s="1696" t="s">
        <v>22</v>
      </c>
      <c r="H4" s="1696" t="s">
        <v>22</v>
      </c>
      <c r="I4" s="1696" t="s">
        <v>22</v>
      </c>
    </row>
    <row customHeight="1" ht="11.25">
      <c r="A5" s="1696" t="s">
        <v>91</v>
      </c>
      <c r="B5" s="1696" t="s">
        <v>2546</v>
      </c>
      <c r="C5" s="1696" t="s">
        <v>22</v>
      </c>
      <c r="D5" s="1696" t="s">
        <v>2547</v>
      </c>
      <c r="E5" s="1696" t="s">
        <v>2548</v>
      </c>
      <c r="F5" s="1696" t="s">
        <v>22</v>
      </c>
      <c r="G5" s="1696" t="s">
        <v>22</v>
      </c>
      <c r="H5" s="1696" t="s">
        <v>22</v>
      </c>
      <c r="I5" s="1696" t="s">
        <v>22</v>
      </c>
    </row>
    <row customHeight="1" ht="11.25">
      <c r="A6" s="1696" t="s">
        <v>111</v>
      </c>
      <c r="B6" s="1696" t="s">
        <v>2549</v>
      </c>
      <c r="C6" s="1696" t="s">
        <v>22</v>
      </c>
      <c r="D6" s="1696" t="s">
        <v>2550</v>
      </c>
      <c r="E6" s="1696" t="s">
        <v>2551</v>
      </c>
      <c r="F6" s="1696" t="s">
        <v>22</v>
      </c>
      <c r="G6" s="1696" t="s">
        <v>22</v>
      </c>
      <c r="H6" s="1696" t="s">
        <v>22</v>
      </c>
      <c r="I6" s="1696" t="s">
        <v>22</v>
      </c>
    </row>
    <row customHeight="1" ht="11.25">
      <c r="A7" s="1696" t="s">
        <v>92</v>
      </c>
      <c r="B7" s="1696" t="s">
        <v>2552</v>
      </c>
      <c r="C7" s="1696" t="s">
        <v>22</v>
      </c>
      <c r="D7" s="1696" t="s">
        <v>2550</v>
      </c>
      <c r="E7" s="1696" t="s">
        <v>2551</v>
      </c>
      <c r="F7" s="1696" t="s">
        <v>22</v>
      </c>
      <c r="G7" s="1696" t="s">
        <v>22</v>
      </c>
      <c r="H7" s="1696" t="s">
        <v>22</v>
      </c>
      <c r="I7" s="1696" t="s">
        <v>22</v>
      </c>
    </row>
    <row customHeight="1" ht="11.25">
      <c r="A8" s="1696" t="s">
        <v>93</v>
      </c>
      <c r="B8" s="1696" t="s">
        <v>2553</v>
      </c>
      <c r="C8" s="1696" t="s">
        <v>22</v>
      </c>
      <c r="D8" s="1696" t="s">
        <v>2550</v>
      </c>
      <c r="E8" s="1696" t="s">
        <v>2551</v>
      </c>
      <c r="F8" s="1696" t="s">
        <v>22</v>
      </c>
      <c r="G8" s="1696" t="s">
        <v>22</v>
      </c>
      <c r="H8" s="1696" t="s">
        <v>22</v>
      </c>
      <c r="I8" s="1696" t="s">
        <v>22</v>
      </c>
    </row>
    <row customHeight="1" ht="11.25">
      <c r="A9" s="1696" t="s">
        <v>99</v>
      </c>
      <c r="B9" s="1696" t="s">
        <v>2554</v>
      </c>
      <c r="C9" s="1696" t="s">
        <v>22</v>
      </c>
      <c r="D9" s="1696" t="s">
        <v>2550</v>
      </c>
      <c r="E9" s="1696" t="s">
        <v>2551</v>
      </c>
      <c r="F9" s="1696" t="s">
        <v>22</v>
      </c>
      <c r="G9" s="1696" t="s">
        <v>22</v>
      </c>
      <c r="H9" s="1696" t="s">
        <v>22</v>
      </c>
      <c r="I9" s="1696" t="s">
        <v>22</v>
      </c>
    </row>
    <row customHeight="1" ht="11.25">
      <c r="A10" s="1696" t="s">
        <v>149</v>
      </c>
      <c r="B10" s="1696" t="s">
        <v>2555</v>
      </c>
      <c r="C10" s="1696" t="s">
        <v>22</v>
      </c>
      <c r="D10" s="1696" t="s">
        <v>2556</v>
      </c>
      <c r="E10" s="1696" t="s">
        <v>2548</v>
      </c>
      <c r="F10" s="1696" t="s">
        <v>22</v>
      </c>
      <c r="G10" s="1696" t="s">
        <v>22</v>
      </c>
      <c r="H10" s="1696" t="s">
        <v>22</v>
      </c>
      <c r="I10" s="1696" t="s">
        <v>22</v>
      </c>
    </row>
    <row customHeight="1" ht="11.25">
      <c r="A11" s="1696" t="s">
        <v>150</v>
      </c>
      <c r="B11" s="1696" t="s">
        <v>2557</v>
      </c>
      <c r="C11" s="1696" t="s">
        <v>22</v>
      </c>
      <c r="D11" s="1696" t="s">
        <v>2547</v>
      </c>
      <c r="E11" s="1696" t="s">
        <v>2548</v>
      </c>
      <c r="F11" s="1696" t="s">
        <v>22</v>
      </c>
      <c r="G11" s="1696" t="s">
        <v>22</v>
      </c>
      <c r="H11" s="1696" t="s">
        <v>22</v>
      </c>
      <c r="I11"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01632-2D89-9D1D-B2E2-28ACF0154AC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3B4F4-C163-05D9-A0EA-9E377AABD26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351</v>
      </c>
      <c r="I1" s="2222"/>
      <c r="J1" s="2222"/>
      <c r="K1" s="2222"/>
      <c r="L1" s="2222"/>
      <c r="M1" s="2222"/>
      <c r="N1" s="2222"/>
      <c r="O1" s="2222"/>
      <c r="P1" s="2222"/>
      <c r="Q1" s="2222"/>
      <c r="R1" s="2222"/>
      <c r="T1" s="2222" t="s">
        <v>352</v>
      </c>
      <c r="U1" s="2222"/>
      <c r="V1" s="2222"/>
      <c r="X1" s="2222" t="s">
        <v>353</v>
      </c>
      <c r="Y1" s="2222"/>
      <c r="Z1" s="2222"/>
      <c r="AB1" s="2222" t="s">
        <v>354</v>
      </c>
      <c r="AC1" s="2222"/>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"Биробиджанская ТЭЦ"</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300</v>
      </c>
      <c r="AF7" s="2228" t="s">
        <v>300</v>
      </c>
      <c r="AG7" s="2228" t="s">
        <v>300</v>
      </c>
      <c r="AH7" s="2228" t="s">
        <v>300</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356</v>
      </c>
      <c r="I8" s="2231" t="s">
        <v>357</v>
      </c>
      <c r="J8" s="2228" t="s">
        <v>358</v>
      </c>
      <c r="K8" s="2228"/>
      <c r="L8" s="2228"/>
      <c r="M8" s="2223"/>
      <c r="N8" s="2228" t="s">
        <v>359</v>
      </c>
      <c r="O8" s="2228"/>
      <c r="P8" s="2228" t="s">
        <v>360</v>
      </c>
      <c r="Q8" s="2228"/>
      <c r="R8" s="2235" t="s">
        <v>361</v>
      </c>
      <c r="S8" s="829"/>
      <c r="T8" s="2233" t="s">
        <v>362</v>
      </c>
      <c r="U8" s="2233" t="s">
        <v>363</v>
      </c>
      <c r="V8" s="2233" t="s">
        <v>364</v>
      </c>
      <c r="W8" s="831"/>
      <c r="X8" s="2233" t="s">
        <v>365</v>
      </c>
      <c r="Y8" s="2233" t="s">
        <v>366</v>
      </c>
      <c r="Z8" s="2233" t="s">
        <v>367</v>
      </c>
      <c r="AA8" s="831"/>
      <c r="AB8" s="2233" t="s">
        <v>368</v>
      </c>
      <c r="AC8" s="2233" t="s">
        <v>361</v>
      </c>
      <c r="AD8" s="831"/>
      <c r="AE8" s="2228"/>
      <c r="AF8" s="2228"/>
      <c r="AG8" s="2228"/>
      <c r="AH8" s="2228"/>
      <c r="AT8" s="452">
        <v>26</v>
      </c>
    </row>
    <row customHeight="1" ht="46.199999999999996">
      <c r="C9" s="455"/>
      <c r="D9" s="2132"/>
      <c r="E9" s="2228"/>
      <c r="F9" s="2228"/>
      <c r="G9" s="834"/>
      <c r="H9" s="2230"/>
      <c r="I9" s="2232"/>
      <c r="J9" s="430" t="s">
        <v>369</v>
      </c>
      <c r="K9" s="430" t="s">
        <v>370</v>
      </c>
      <c r="L9" s="430" t="s">
        <v>371</v>
      </c>
      <c r="M9" s="436" t="s">
        <v>372</v>
      </c>
      <c r="N9" s="430" t="s">
        <v>373</v>
      </c>
      <c r="O9" s="430" t="s">
        <v>372</v>
      </c>
      <c r="P9" s="430" t="s">
        <v>374</v>
      </c>
      <c r="Q9" s="430" t="s">
        <v>372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376</v>
      </c>
      <c r="AF12" s="2226" t="s">
        <v>377</v>
      </c>
      <c r="AG12" s="2226" t="s">
        <v>378</v>
      </c>
      <c r="AH12" s="2226"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AE79F-EF2F-9373-8226-96CF61BFFA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2558</v>
      </c>
    </row>
    <row customHeight="1" ht="11.25">
      <c r="A2" s="69" t="s">
        <v>98</v>
      </c>
      <c r="B2" s="69" t="s">
        <v>2559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4ACF6-C8C5-6B2E-97E6-BBDD0CD71B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2560</v>
      </c>
      <c r="B1" s="840" t="s">
        <v>2561</v>
      </c>
    </row>
    <row customHeight="1" ht="11.25">
      <c r="A2" s="840">
        <v>4213775</v>
      </c>
      <c r="B2" s="840" t="s">
        <v>1221</v>
      </c>
    </row>
    <row customHeight="1" ht="11.25">
      <c r="A3" s="840">
        <v>4213784</v>
      </c>
      <c r="B3" s="840" t="s">
        <v>1255</v>
      </c>
    </row>
    <row customHeight="1" ht="11.25">
      <c r="A4" s="840">
        <v>4213781</v>
      </c>
      <c r="B4" s="840" t="s">
        <v>1248</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1388</v>
      </c>
    </row>
    <row customHeight="1" ht="11.25">
      <c r="A10" s="840">
        <v>4213783</v>
      </c>
      <c r="B10" s="840" t="s">
        <v>1403</v>
      </c>
    </row>
    <row customHeight="1" ht="11.25">
      <c r="A11" s="840">
        <v>4213782</v>
      </c>
      <c r="B11" s="840"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81A75-C247-28B8-6482-78EFA7E6FB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2560</v>
      </c>
      <c r="B1" s="840" t="s">
        <v>2562</v>
      </c>
    </row>
    <row customHeight="1" ht="11.25">
      <c r="A2" s="840" t="s">
        <v>2563</v>
      </c>
      <c r="B2" s="840" t="s">
        <v>1500</v>
      </c>
    </row>
    <row customHeight="1" ht="11.25">
      <c r="A3" s="840" t="s">
        <v>2564</v>
      </c>
      <c r="B3" s="840" t="s">
        <v>1510</v>
      </c>
    </row>
    <row customHeight="1" ht="11.25">
      <c r="A4" s="840" t="s">
        <v>2565</v>
      </c>
      <c r="B4" s="840" t="s">
        <v>1519</v>
      </c>
    </row>
    <row customHeight="1" ht="11.25">
      <c r="A5" s="840" t="s">
        <v>2566</v>
      </c>
      <c r="B5" s="840" t="s">
        <v>1528</v>
      </c>
    </row>
    <row customHeight="1" ht="11.25">
      <c r="A6" s="840" t="s">
        <v>2567</v>
      </c>
      <c r="B6" s="840" t="s">
        <v>1534</v>
      </c>
    </row>
    <row customHeight="1" ht="11.25">
      <c r="A7" s="840" t="s">
        <v>2568</v>
      </c>
      <c r="B7" s="840" t="s">
        <v>1542</v>
      </c>
    </row>
    <row customHeight="1" ht="11.25">
      <c r="A8" s="840" t="s">
        <v>2569</v>
      </c>
      <c r="B8" s="840" t="s">
        <v>1549</v>
      </c>
    </row>
    <row customHeight="1" ht="11.25">
      <c r="A9" s="840" t="s">
        <v>2570</v>
      </c>
      <c r="B9" s="840" t="s">
        <v>1555</v>
      </c>
    </row>
    <row customHeight="1" ht="11.25">
      <c r="A10" s="840" t="s">
        <v>2571</v>
      </c>
      <c r="B10" s="840" t="s">
        <v>1559</v>
      </c>
    </row>
    <row customHeight="1" ht="11.25">
      <c r="A11" s="840" t="s">
        <v>2572</v>
      </c>
      <c r="B11" s="840" t="s">
        <v>1566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AF825-EBD6-87F3-8C3D-F04DDDE175E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8" t="s">
        <v>2454</v>
      </c>
      <c r="B1" s="378" t="s">
        <v>2455</v>
      </c>
      <c r="C1" s="378" t="s">
        <v>2456</v>
      </c>
      <c r="D1" s="378" t="s">
        <v>2457</v>
      </c>
      <c r="E1" s="0" t="s">
        <v>2458</v>
      </c>
      <c r="F1" s="0" t="s">
        <v>2459</v>
      </c>
      <c r="G1" s="0" t="s">
        <v>2460</v>
      </c>
    </row>
    <row customHeight="1" ht="11.25">
      <c r="A2" s="0" t="s">
        <v>16</v>
      </c>
      <c r="B2" s="0" t="s">
        <v>2461</v>
      </c>
      <c r="C2" s="0" t="s">
        <v>2462</v>
      </c>
      <c r="D2" s="0" t="s">
        <v>2461</v>
      </c>
      <c r="E2" s="0" t="s">
        <v>2462</v>
      </c>
      <c r="F2" s="0" t="s">
        <v>2463</v>
      </c>
      <c r="G2" s="0" t="s">
        <v>109</v>
      </c>
    </row>
    <row customHeight="1" ht="11.25">
      <c r="A3" s="0" t="s">
        <v>16</v>
      </c>
      <c r="B3" s="0" t="s">
        <v>2461</v>
      </c>
      <c r="C3" s="0" t="s">
        <v>2462</v>
      </c>
      <c r="D3" s="0" t="s">
        <v>2464</v>
      </c>
      <c r="E3" s="0" t="s">
        <v>2465</v>
      </c>
      <c r="F3" s="0" t="s">
        <v>2466</v>
      </c>
      <c r="G3" s="0" t="s">
        <v>110</v>
      </c>
    </row>
    <row customHeight="1" ht="11.25">
      <c r="A4" s="0" t="s">
        <v>16</v>
      </c>
      <c r="B4" s="0" t="s">
        <v>2461</v>
      </c>
      <c r="C4" s="0" t="s">
        <v>2462</v>
      </c>
      <c r="D4" s="0" t="s">
        <v>2467</v>
      </c>
      <c r="E4" s="0" t="s">
        <v>2468</v>
      </c>
      <c r="F4" s="0" t="s">
        <v>2466</v>
      </c>
      <c r="G4" s="0" t="s">
        <v>90</v>
      </c>
    </row>
    <row customHeight="1" ht="11.25">
      <c r="A5" s="0" t="s">
        <v>16</v>
      </c>
      <c r="B5" s="0" t="s">
        <v>2461</v>
      </c>
      <c r="C5" s="0" t="s">
        <v>2462</v>
      </c>
      <c r="D5" s="0" t="s">
        <v>2469</v>
      </c>
      <c r="E5" s="0" t="s">
        <v>2470</v>
      </c>
      <c r="F5" s="0" t="s">
        <v>2466</v>
      </c>
      <c r="G5" s="0" t="s">
        <v>91</v>
      </c>
    </row>
    <row customHeight="1" ht="11.25">
      <c r="A6" s="0" t="s">
        <v>16</v>
      </c>
      <c r="B6" s="0" t="s">
        <v>2461</v>
      </c>
      <c r="C6" s="0" t="s">
        <v>2462</v>
      </c>
      <c r="D6" s="0" t="s">
        <v>2471</v>
      </c>
      <c r="E6" s="0" t="s">
        <v>2472</v>
      </c>
      <c r="F6" s="0" t="s">
        <v>2466</v>
      </c>
      <c r="G6" s="0" t="s">
        <v>111</v>
      </c>
    </row>
    <row customHeight="1" ht="11.25">
      <c r="A7" s="0" t="s">
        <v>16</v>
      </c>
      <c r="B7" s="0" t="s">
        <v>2461</v>
      </c>
      <c r="C7" s="0" t="s">
        <v>2462</v>
      </c>
      <c r="D7" s="0" t="s">
        <v>2473</v>
      </c>
      <c r="E7" s="0" t="s">
        <v>2474</v>
      </c>
      <c r="F7" s="0" t="s">
        <v>2466</v>
      </c>
      <c r="G7" s="0" t="s">
        <v>92</v>
      </c>
    </row>
    <row customHeight="1" ht="11.25">
      <c r="A8" s="0" t="s">
        <v>16</v>
      </c>
      <c r="B8" s="0" t="s">
        <v>2461</v>
      </c>
      <c r="C8" s="0" t="s">
        <v>2462</v>
      </c>
      <c r="D8" s="0" t="s">
        <v>2475</v>
      </c>
      <c r="E8" s="0" t="s">
        <v>2476</v>
      </c>
      <c r="F8" s="0" t="s">
        <v>2466</v>
      </c>
      <c r="G8" s="0" t="s">
        <v>93</v>
      </c>
    </row>
    <row customHeight="1" ht="11.25">
      <c r="A9" s="0" t="s">
        <v>16</v>
      </c>
      <c r="B9" s="0" t="s">
        <v>100</v>
      </c>
      <c r="C9" s="0" t="s">
        <v>101</v>
      </c>
      <c r="D9" s="0" t="s">
        <v>100</v>
      </c>
      <c r="E9" s="0" t="s">
        <v>101</v>
      </c>
      <c r="F9" s="0" t="s">
        <v>2477</v>
      </c>
      <c r="G9" s="0" t="s">
        <v>99</v>
      </c>
    </row>
    <row customHeight="1" ht="11.25">
      <c r="A10" s="0" t="s">
        <v>16</v>
      </c>
      <c r="B10" s="0" t="s">
        <v>2478</v>
      </c>
      <c r="C10" s="0" t="s">
        <v>2479</v>
      </c>
      <c r="D10" s="0" t="s">
        <v>2480</v>
      </c>
      <c r="E10" s="0" t="s">
        <v>2481</v>
      </c>
      <c r="F10" s="0" t="s">
        <v>2466</v>
      </c>
      <c r="G10" s="0" t="s">
        <v>149</v>
      </c>
    </row>
    <row customHeight="1" ht="11.25">
      <c r="A11" s="0" t="s">
        <v>16</v>
      </c>
      <c r="B11" s="0" t="s">
        <v>2478</v>
      </c>
      <c r="C11" s="0" t="s">
        <v>2479</v>
      </c>
      <c r="D11" s="0" t="s">
        <v>2482</v>
      </c>
      <c r="E11" s="0" t="s">
        <v>2483</v>
      </c>
      <c r="F11" s="0" t="s">
        <v>2466</v>
      </c>
      <c r="G11" s="0" t="s">
        <v>150</v>
      </c>
    </row>
    <row customHeight="1" ht="11.25">
      <c r="A12" s="0" t="s">
        <v>16</v>
      </c>
      <c r="B12" s="0" t="s">
        <v>2478</v>
      </c>
      <c r="C12" s="0" t="s">
        <v>2479</v>
      </c>
      <c r="D12" s="0" t="s">
        <v>2484</v>
      </c>
      <c r="E12" s="0" t="s">
        <v>2485</v>
      </c>
      <c r="F12" s="0" t="s">
        <v>2466</v>
      </c>
      <c r="G12" s="0" t="s">
        <v>151</v>
      </c>
    </row>
    <row customHeight="1" ht="11.25">
      <c r="A13" s="0" t="s">
        <v>16</v>
      </c>
      <c r="B13" s="0" t="s">
        <v>2478</v>
      </c>
      <c r="C13" s="0" t="s">
        <v>2479</v>
      </c>
      <c r="D13" s="0" t="s">
        <v>2486</v>
      </c>
      <c r="E13" s="0" t="s">
        <v>2487</v>
      </c>
      <c r="F13" s="0" t="s">
        <v>2466</v>
      </c>
      <c r="G13" s="0" t="s">
        <v>152</v>
      </c>
    </row>
    <row customHeight="1" ht="11.25">
      <c r="A14" s="0" t="s">
        <v>16</v>
      </c>
      <c r="B14" s="0" t="s">
        <v>2478</v>
      </c>
      <c r="C14" s="0" t="s">
        <v>2479</v>
      </c>
      <c r="D14" s="0" t="s">
        <v>2478</v>
      </c>
      <c r="E14" s="0" t="s">
        <v>2479</v>
      </c>
      <c r="F14" s="0" t="s">
        <v>2463</v>
      </c>
      <c r="G14" s="0" t="s">
        <v>153</v>
      </c>
    </row>
    <row customHeight="1" ht="11.25">
      <c r="A15" s="0" t="s">
        <v>16</v>
      </c>
      <c r="B15" s="0" t="s">
        <v>2478</v>
      </c>
      <c r="C15" s="0" t="s">
        <v>2479</v>
      </c>
      <c r="D15" s="0" t="s">
        <v>2488</v>
      </c>
      <c r="E15" s="0" t="s">
        <v>2489</v>
      </c>
      <c r="F15" s="0" t="s">
        <v>2466</v>
      </c>
      <c r="G15" s="0" t="s">
        <v>154</v>
      </c>
    </row>
    <row customHeight="1" ht="11.25">
      <c r="A16" s="0" t="s">
        <v>16</v>
      </c>
      <c r="B16" s="0" t="s">
        <v>2490</v>
      </c>
      <c r="C16" s="0" t="s">
        <v>2491</v>
      </c>
      <c r="D16" s="0" t="s">
        <v>2492</v>
      </c>
      <c r="E16" s="0" t="s">
        <v>2493</v>
      </c>
      <c r="F16" s="0" t="s">
        <v>2494</v>
      </c>
      <c r="G16" s="0" t="s">
        <v>1463</v>
      </c>
    </row>
    <row customHeight="1" ht="11.25">
      <c r="A17" s="0" t="s">
        <v>16</v>
      </c>
      <c r="B17" s="0" t="s">
        <v>2490</v>
      </c>
      <c r="C17" s="0" t="s">
        <v>2491</v>
      </c>
      <c r="D17" s="0" t="s">
        <v>2495</v>
      </c>
      <c r="E17" s="0" t="s">
        <v>2496</v>
      </c>
      <c r="F17" s="0" t="s">
        <v>2494</v>
      </c>
      <c r="G17" s="0" t="s">
        <v>1468</v>
      </c>
    </row>
    <row customHeight="1" ht="11.25">
      <c r="A18" s="0" t="s">
        <v>16</v>
      </c>
      <c r="B18" s="0" t="s">
        <v>2490</v>
      </c>
      <c r="C18" s="0" t="s">
        <v>2491</v>
      </c>
      <c r="D18" s="0" t="s">
        <v>2497</v>
      </c>
      <c r="E18" s="0" t="s">
        <v>2498</v>
      </c>
      <c r="F18" s="0" t="s">
        <v>2494</v>
      </c>
      <c r="G18" s="0" t="s">
        <v>1480</v>
      </c>
    </row>
    <row customHeight="1" ht="11.25">
      <c r="A19" s="0" t="s">
        <v>16</v>
      </c>
      <c r="B19" s="0" t="s">
        <v>2490</v>
      </c>
      <c r="C19" s="0" t="s">
        <v>2491</v>
      </c>
      <c r="D19" s="0" t="s">
        <v>2499</v>
      </c>
      <c r="E19" s="0" t="s">
        <v>2500</v>
      </c>
      <c r="F19" s="0" t="s">
        <v>2494</v>
      </c>
      <c r="G19" s="0" t="s">
        <v>1494</v>
      </c>
    </row>
    <row customHeight="1" ht="11.25">
      <c r="A20" s="0" t="s">
        <v>16</v>
      </c>
      <c r="B20" s="0" t="s">
        <v>2490</v>
      </c>
      <c r="C20" s="0" t="s">
        <v>2491</v>
      </c>
      <c r="D20" s="0" t="s">
        <v>2490</v>
      </c>
      <c r="E20" s="0" t="s">
        <v>2491</v>
      </c>
      <c r="F20" s="0" t="s">
        <v>2463</v>
      </c>
      <c r="G20" s="0" t="s">
        <v>1506</v>
      </c>
    </row>
    <row customHeight="1" ht="11.25">
      <c r="A21" s="0" t="s">
        <v>16</v>
      </c>
      <c r="B21" s="0" t="s">
        <v>2490</v>
      </c>
      <c r="C21" s="0" t="s">
        <v>2491</v>
      </c>
      <c r="D21" s="0" t="s">
        <v>2501</v>
      </c>
      <c r="E21" s="0" t="s">
        <v>2502</v>
      </c>
      <c r="F21" s="0" t="s">
        <v>2503</v>
      </c>
      <c r="G21" s="0" t="s">
        <v>1515</v>
      </c>
    </row>
    <row customHeight="1" ht="11.25">
      <c r="A22" s="0" t="s">
        <v>16</v>
      </c>
      <c r="B22" s="0" t="s">
        <v>2490</v>
      </c>
      <c r="C22" s="0" t="s">
        <v>2491</v>
      </c>
      <c r="D22" s="0" t="s">
        <v>2504</v>
      </c>
      <c r="E22" s="0" t="s">
        <v>2505</v>
      </c>
      <c r="F22" s="0" t="s">
        <v>2466</v>
      </c>
      <c r="G22" s="0" t="s">
        <v>1531</v>
      </c>
    </row>
    <row customHeight="1" ht="11.25">
      <c r="A23" s="0" t="s">
        <v>16</v>
      </c>
      <c r="B23" s="0" t="s">
        <v>2490</v>
      </c>
      <c r="C23" s="0" t="s">
        <v>2491</v>
      </c>
      <c r="D23" s="0" t="s">
        <v>2506</v>
      </c>
      <c r="E23" s="0" t="s">
        <v>2507</v>
      </c>
      <c r="F23" s="0" t="s">
        <v>2494</v>
      </c>
      <c r="G23" s="0" t="s">
        <v>1538</v>
      </c>
    </row>
    <row customHeight="1" ht="11.25">
      <c r="A24" s="0" t="s">
        <v>16</v>
      </c>
      <c r="B24" s="0" t="s">
        <v>2508</v>
      </c>
      <c r="C24" s="0" t="s">
        <v>2509</v>
      </c>
      <c r="D24" s="0" t="s">
        <v>2510</v>
      </c>
      <c r="E24" s="0" t="s">
        <v>2511</v>
      </c>
      <c r="F24" s="0" t="s">
        <v>2466</v>
      </c>
      <c r="G24" s="0" t="s">
        <v>1546</v>
      </c>
    </row>
    <row customHeight="1" ht="11.25">
      <c r="A25" s="0" t="s">
        <v>16</v>
      </c>
      <c r="B25" s="0" t="s">
        <v>2508</v>
      </c>
      <c r="C25" s="0" t="s">
        <v>2509</v>
      </c>
      <c r="D25" s="0" t="s">
        <v>2512</v>
      </c>
      <c r="E25" s="0" t="s">
        <v>2513</v>
      </c>
      <c r="F25" s="0" t="s">
        <v>2466</v>
      </c>
      <c r="G25" s="0" t="s">
        <v>1553</v>
      </c>
    </row>
    <row customHeight="1" ht="11.25">
      <c r="A26" s="0" t="s">
        <v>16</v>
      </c>
      <c r="B26" s="0" t="s">
        <v>2508</v>
      </c>
      <c r="C26" s="0" t="s">
        <v>2509</v>
      </c>
      <c r="D26" s="0" t="s">
        <v>2508</v>
      </c>
      <c r="E26" s="0" t="s">
        <v>2509</v>
      </c>
      <c r="F26" s="0" t="s">
        <v>2463</v>
      </c>
      <c r="G26" s="0" t="s">
        <v>1557</v>
      </c>
    </row>
    <row customHeight="1" ht="11.25">
      <c r="A27" s="0" t="s">
        <v>16</v>
      </c>
      <c r="B27" s="0" t="s">
        <v>2508</v>
      </c>
      <c r="C27" s="0" t="s">
        <v>2509</v>
      </c>
      <c r="D27" s="0" t="s">
        <v>2514</v>
      </c>
      <c r="E27" s="0" t="s">
        <v>2515</v>
      </c>
      <c r="F27" s="0" t="s">
        <v>2466</v>
      </c>
      <c r="G27" s="0" t="s">
        <v>1562</v>
      </c>
    </row>
    <row customHeight="1" ht="11.25">
      <c r="A28" s="0" t="s">
        <v>16</v>
      </c>
      <c r="B28" s="0" t="s">
        <v>2516</v>
      </c>
      <c r="C28" s="0" t="s">
        <v>2517</v>
      </c>
      <c r="D28" s="0" t="s">
        <v>2518</v>
      </c>
      <c r="E28" s="0" t="s">
        <v>2519</v>
      </c>
      <c r="F28" s="0" t="s">
        <v>2494</v>
      </c>
      <c r="G28" s="0" t="s">
        <v>1570</v>
      </c>
    </row>
    <row customHeight="1" ht="11.25">
      <c r="A29" s="0" t="s">
        <v>16</v>
      </c>
      <c r="B29" s="0" t="s">
        <v>2516</v>
      </c>
      <c r="C29" s="0" t="s">
        <v>2517</v>
      </c>
      <c r="D29" s="0" t="s">
        <v>2520</v>
      </c>
      <c r="E29" s="0" t="s">
        <v>2521</v>
      </c>
      <c r="F29" s="0" t="s">
        <v>2466</v>
      </c>
      <c r="G29" s="0" t="s">
        <v>1572</v>
      </c>
    </row>
    <row customHeight="1" ht="11.25">
      <c r="A30" s="0" t="s">
        <v>16</v>
      </c>
      <c r="B30" s="0" t="s">
        <v>2516</v>
      </c>
      <c r="C30" s="0" t="s">
        <v>2517</v>
      </c>
      <c r="D30" s="0" t="s">
        <v>2522</v>
      </c>
      <c r="E30" s="0" t="s">
        <v>2523</v>
      </c>
      <c r="F30" s="0" t="s">
        <v>2466</v>
      </c>
      <c r="G30" s="0" t="s">
        <v>1575</v>
      </c>
    </row>
    <row customHeight="1" ht="11.25">
      <c r="A31" s="0" t="s">
        <v>16</v>
      </c>
      <c r="B31" s="0" t="s">
        <v>2516</v>
      </c>
      <c r="C31" s="0" t="s">
        <v>2517</v>
      </c>
      <c r="D31" s="0" t="s">
        <v>2524</v>
      </c>
      <c r="E31" s="0" t="s">
        <v>2525</v>
      </c>
      <c r="F31" s="0" t="s">
        <v>2494</v>
      </c>
      <c r="G31" s="0" t="s">
        <v>1581</v>
      </c>
    </row>
    <row customHeight="1" ht="11.25">
      <c r="A32" s="0" t="s">
        <v>16</v>
      </c>
      <c r="B32" s="0" t="s">
        <v>2516</v>
      </c>
      <c r="C32" s="0" t="s">
        <v>2517</v>
      </c>
      <c r="D32" s="0" t="s">
        <v>2526</v>
      </c>
      <c r="E32" s="0" t="s">
        <v>2527</v>
      </c>
      <c r="F32" s="0" t="s">
        <v>2494</v>
      </c>
      <c r="G32" s="0" t="s">
        <v>1583</v>
      </c>
    </row>
    <row customHeight="1" ht="11.25">
      <c r="A33" s="0" t="s">
        <v>16</v>
      </c>
      <c r="B33" s="0" t="s">
        <v>2516</v>
      </c>
      <c r="C33" s="0" t="s">
        <v>2517</v>
      </c>
      <c r="D33" s="0" t="s">
        <v>2516</v>
      </c>
      <c r="E33" s="0" t="s">
        <v>2517</v>
      </c>
      <c r="F33" s="0" t="s">
        <v>2463</v>
      </c>
      <c r="G33" s="0" t="s">
        <v>1585</v>
      </c>
    </row>
    <row customHeight="1" ht="11.25">
      <c r="A34" s="0" t="s">
        <v>16</v>
      </c>
      <c r="B34" s="0" t="s">
        <v>2516</v>
      </c>
      <c r="C34" s="0" t="s">
        <v>2517</v>
      </c>
      <c r="D34" s="0" t="s">
        <v>2528</v>
      </c>
      <c r="E34" s="0" t="s">
        <v>2529</v>
      </c>
      <c r="F34" s="0" t="s">
        <v>2494</v>
      </c>
      <c r="G34" s="0"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7D417-E111-7A3A-11D2-BEDB0A97C3A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2573</v>
      </c>
      <c r="B1" s="840" t="s">
        <v>2574</v>
      </c>
      <c r="C1" s="840" t="s">
        <v>1166</v>
      </c>
    </row>
    <row customHeight="1" ht="11.25">
      <c r="A2" s="840">
        <v>4189678</v>
      </c>
      <c r="B2" s="840" t="s">
        <v>2575</v>
      </c>
      <c r="C2" s="840" t="s">
        <v>2576</v>
      </c>
    </row>
    <row customHeight="1" ht="11.25">
      <c r="A3" s="840">
        <v>4190415</v>
      </c>
      <c r="B3" s="840" t="s">
        <v>2577</v>
      </c>
      <c r="C3" s="840" t="s">
        <v>2576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4E858-0921-DB86-28F2-711403169D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2578</v>
      </c>
      <c r="B1" s="168" t="s">
        <v>2579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A4AEB-BB1E-D6E8-35A3-BA82106273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2580</v>
      </c>
      <c r="B1" s="0" t="b">
        <v>1</v>
      </c>
    </row>
    <row customHeight="1" ht="11.25">
      <c r="A2" s="0" t="s">
        <v>2581</v>
      </c>
      <c r="B2" s="0" t="b">
        <v>0</v>
      </c>
    </row>
    <row customHeight="1" ht="11.25">
      <c r="A3" s="0" t="s">
        <v>2582</v>
      </c>
      <c r="B3" s="0" t="b">
        <v>1</v>
      </c>
    </row>
    <row customHeight="1" ht="11.25">
      <c r="A4" s="0" t="s">
        <v>2583</v>
      </c>
      <c r="B4" s="0" t="b">
        <v>0</v>
      </c>
    </row>
    <row customHeight="1" ht="11.25">
      <c r="A5" s="0" t="s">
        <v>2584</v>
      </c>
      <c r="B5" s="0" t="b">
        <v>0</v>
      </c>
    </row>
    <row customHeight="1" ht="11.25">
      <c r="A6" s="0" t="s">
        <v>2585</v>
      </c>
      <c r="B6" s="0" t="b">
        <v>0</v>
      </c>
    </row>
    <row customHeight="1" ht="11.25">
      <c r="A7" s="0" t="s">
        <v>2586</v>
      </c>
      <c r="B7" s="0" t="b">
        <v>0</v>
      </c>
    </row>
    <row customHeight="1" ht="11.25">
      <c r="A8" s="0" t="s">
        <v>2587</v>
      </c>
      <c r="B8" s="0" t="b">
        <v>0</v>
      </c>
    </row>
    <row customHeight="1" ht="11.25">
      <c r="A9" s="0" t="s">
        <v>2588</v>
      </c>
      <c r="B9" s="0" t="b">
        <v>0</v>
      </c>
    </row>
    <row customHeight="1" ht="11.25">
      <c r="A10" s="0" t="s">
        <v>2589</v>
      </c>
      <c r="B10" s="0" t="b">
        <v>0</v>
      </c>
    </row>
    <row customHeight="1" ht="11.25">
      <c r="A11" s="0" t="s">
        <v>2590</v>
      </c>
      <c r="B11" s="0" t="b">
        <v>1</v>
      </c>
    </row>
    <row customHeight="1" ht="11.25">
      <c r="A12" s="0" t="s">
        <v>2591</v>
      </c>
      <c r="B12" s="0" t="b">
        <v>0</v>
      </c>
    </row>
    <row customHeight="1" ht="11.25">
      <c r="A13" s="0" t="s">
        <v>2592</v>
      </c>
      <c r="B13" s="0" t="b">
        <v>0</v>
      </c>
    </row>
    <row customHeight="1" ht="11.25">
      <c r="A14" s="0" t="s">
        <v>2593</v>
      </c>
      <c r="B14" s="0" t="b">
        <v>0</v>
      </c>
    </row>
    <row customHeight="1" ht="11.25">
      <c r="A15" s="0" t="s">
        <v>2594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6CCF8-C40D-3019-6D91-8217B03C74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8CA87-C5A3-9232-4878-EAE23C6745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2595</v>
      </c>
      <c r="B1" s="72" t="s">
        <v>2596</v>
      </c>
    </row>
    <row customHeight="1" ht="11.25">
      <c r="A2" s="69" t="s">
        <v>2597</v>
      </c>
      <c r="B2" s="69" t="s">
        <v>2598</v>
      </c>
    </row>
    <row customHeight="1" ht="11.25">
      <c r="A3" s="69" t="s">
        <v>2599</v>
      </c>
      <c r="B3" s="69" t="s">
        <v>2600</v>
      </c>
    </row>
    <row customHeight="1" ht="11.25">
      <c r="A4" s="69" t="s">
        <v>2601</v>
      </c>
      <c r="B4" s="69" t="s">
        <v>2602</v>
      </c>
    </row>
    <row customHeight="1" ht="11.25">
      <c r="A5" s="69" t="s">
        <v>2603</v>
      </c>
      <c r="B5" s="69" t="s">
        <v>2604</v>
      </c>
    </row>
    <row customHeight="1" ht="11.25">
      <c r="A6" s="69" t="s">
        <v>2605</v>
      </c>
      <c r="B6" s="69" t="s">
        <v>2606</v>
      </c>
    </row>
    <row customHeight="1" ht="11.25">
      <c r="A7" s="69" t="s">
        <v>2607</v>
      </c>
      <c r="B7" s="69" t="s">
        <v>2608</v>
      </c>
    </row>
    <row customHeight="1" ht="11.25">
      <c r="A8" s="69" t="s">
        <v>2609</v>
      </c>
      <c r="B8" s="69" t="s">
        <v>2610</v>
      </c>
    </row>
    <row customHeight="1" ht="11.25">
      <c r="A9" s="69" t="s">
        <v>2611</v>
      </c>
      <c r="B9" s="69" t="s">
        <v>2612</v>
      </c>
    </row>
    <row customHeight="1" ht="11.25">
      <c r="A10" s="69" t="s">
        <v>2613</v>
      </c>
      <c r="B10" s="69" t="s">
        <v>2614</v>
      </c>
    </row>
    <row customHeight="1" ht="11.25">
      <c r="A11" s="69" t="s">
        <v>2615</v>
      </c>
      <c r="B11" s="69" t="s">
        <v>2616</v>
      </c>
    </row>
    <row customHeight="1" ht="11.25">
      <c r="A12" s="69" t="s">
        <v>2617</v>
      </c>
      <c r="B12" s="69" t="s">
        <v>2618</v>
      </c>
    </row>
    <row customHeight="1" ht="11.25">
      <c r="A13" s="69" t="s">
        <v>2619</v>
      </c>
      <c r="B13" s="69" t="s">
        <v>2620</v>
      </c>
    </row>
    <row customHeight="1" ht="11.25">
      <c r="A14" s="69" t="s">
        <v>2621</v>
      </c>
      <c r="B14" s="69" t="s">
        <v>2622</v>
      </c>
    </row>
    <row customHeight="1" ht="11.25">
      <c r="A15" s="69" t="s">
        <v>2623</v>
      </c>
      <c r="B15" s="69" t="s">
        <v>2624</v>
      </c>
    </row>
    <row customHeight="1" ht="11.25">
      <c r="A16" s="69" t="s">
        <v>2625</v>
      </c>
      <c r="B16" s="69" t="s">
        <v>2626</v>
      </c>
    </row>
    <row customHeight="1" ht="11.25">
      <c r="A17" s="69" t="s">
        <v>2627</v>
      </c>
      <c r="B17" s="69" t="s">
        <v>2628</v>
      </c>
    </row>
    <row customHeight="1" ht="11.25">
      <c r="A18" s="69" t="s">
        <v>2629</v>
      </c>
      <c r="B18" s="69" t="s">
        <v>2630</v>
      </c>
    </row>
    <row customHeight="1" ht="11.25">
      <c r="A19" s="69" t="s">
        <v>2631</v>
      </c>
      <c r="B19" s="69" t="s">
        <v>2632</v>
      </c>
    </row>
    <row customHeight="1" ht="11.25">
      <c r="A20" s="69" t="s">
        <v>2633</v>
      </c>
      <c r="B20" s="69" t="s">
        <v>2634</v>
      </c>
    </row>
    <row customHeight="1" ht="11.25">
      <c r="A21" s="69" t="s">
        <v>2635</v>
      </c>
      <c r="B21" s="69" t="s">
        <v>2636</v>
      </c>
    </row>
    <row customHeight="1" ht="11.25">
      <c r="A22" s="69" t="s">
        <v>2637</v>
      </c>
      <c r="B22" s="69" t="s">
        <v>2638</v>
      </c>
    </row>
    <row customHeight="1" ht="11.25">
      <c r="A23" s="69" t="s">
        <v>2639</v>
      </c>
      <c r="B23" s="69" t="s">
        <v>2640</v>
      </c>
    </row>
    <row customHeight="1" ht="11.25">
      <c r="A24" s="69" t="s">
        <v>2641</v>
      </c>
      <c r="B24" s="69" t="s">
        <v>2642</v>
      </c>
    </row>
    <row customHeight="1" ht="11.25">
      <c r="A25" s="69" t="s">
        <v>2643</v>
      </c>
      <c r="B25" s="69" t="s">
        <v>2644</v>
      </c>
    </row>
    <row customHeight="1" ht="11.25">
      <c r="A26" s="69" t="s">
        <v>2645</v>
      </c>
      <c r="B26" s="69" t="s">
        <v>2646</v>
      </c>
    </row>
    <row customHeight="1" ht="11.25">
      <c r="A27" s="69" t="s">
        <v>2647</v>
      </c>
      <c r="B27" s="69" t="s">
        <v>2648</v>
      </c>
    </row>
    <row customHeight="1" ht="11.25">
      <c r="A28" s="69" t="s">
        <v>2649</v>
      </c>
      <c r="B28" s="69" t="s">
        <v>2650</v>
      </c>
    </row>
    <row customHeight="1" ht="11.25">
      <c r="A29" s="69" t="s">
        <v>2651</v>
      </c>
      <c r="B29" s="69" t="s">
        <v>2652</v>
      </c>
    </row>
    <row customHeight="1" ht="11.25">
      <c r="A30" s="69" t="s">
        <v>2653</v>
      </c>
      <c r="B30" s="69" t="s">
        <v>2654</v>
      </c>
    </row>
    <row customHeight="1" ht="11.25">
      <c r="A31" s="69" t="s">
        <v>2655</v>
      </c>
      <c r="B31" s="69" t="s">
        <v>2656</v>
      </c>
    </row>
    <row customHeight="1" ht="11.25">
      <c r="A32" s="69" t="s">
        <v>2657</v>
      </c>
      <c r="B32" s="69" t="s">
        <v>2658</v>
      </c>
    </row>
    <row customHeight="1" ht="11.25">
      <c r="A33" s="69" t="s">
        <v>2659</v>
      </c>
      <c r="B33" s="69" t="s">
        <v>2660</v>
      </c>
    </row>
    <row customHeight="1" ht="11.25">
      <c r="A34" s="69" t="s">
        <v>2661</v>
      </c>
      <c r="B34" s="69" t="s">
        <v>2662</v>
      </c>
    </row>
    <row customHeight="1" ht="11.25">
      <c r="A35" s="69" t="s">
        <v>2663</v>
      </c>
      <c r="B35" s="69" t="s">
        <v>2664</v>
      </c>
    </row>
    <row customHeight="1" ht="11.25">
      <c r="A36" s="69" t="s">
        <v>2665</v>
      </c>
      <c r="B36" s="69" t="s">
        <v>2666</v>
      </c>
    </row>
    <row customHeight="1" ht="11.25">
      <c r="A37" s="69" t="s">
        <v>2667</v>
      </c>
      <c r="B37" s="69" t="s">
        <v>2668</v>
      </c>
    </row>
    <row customHeight="1" ht="11.25">
      <c r="A38" s="69" t="s">
        <v>2669</v>
      </c>
      <c r="B38" s="69" t="s">
        <v>2670</v>
      </c>
    </row>
    <row customHeight="1" ht="11.25">
      <c r="A39" s="69" t="s">
        <v>2671</v>
      </c>
      <c r="B39" s="69" t="s">
        <v>2672</v>
      </c>
    </row>
    <row customHeight="1" ht="11.25">
      <c r="A40" s="69" t="s">
        <v>2673</v>
      </c>
      <c r="B40" s="69" t="s">
        <v>2674</v>
      </c>
    </row>
    <row customHeight="1" ht="11.25">
      <c r="A41" s="69" t="s">
        <v>2675</v>
      </c>
      <c r="B41" s="69" t="s">
        <v>2676</v>
      </c>
    </row>
    <row customHeight="1" ht="11.25">
      <c r="A42" s="69" t="s">
        <v>2677</v>
      </c>
      <c r="B42" s="69" t="s">
        <v>2678</v>
      </c>
    </row>
    <row customHeight="1" ht="11.25">
      <c r="A43" s="69" t="s">
        <v>2679</v>
      </c>
      <c r="B43" s="69" t="s">
        <v>2680</v>
      </c>
    </row>
    <row customHeight="1" ht="11.25">
      <c r="A44" s="69" t="s">
        <v>2681</v>
      </c>
      <c r="B44" s="69" t="s">
        <v>2682</v>
      </c>
    </row>
    <row customHeight="1" ht="11.25">
      <c r="A45" s="69" t="s">
        <v>2683</v>
      </c>
      <c r="B45" s="69" t="s">
        <v>2684</v>
      </c>
    </row>
    <row customHeight="1" ht="11.25">
      <c r="A46" s="69" t="s">
        <v>2685</v>
      </c>
      <c r="B46" s="69" t="s">
        <v>2686</v>
      </c>
    </row>
    <row customHeight="1" ht="11.25">
      <c r="A47" s="69" t="s">
        <v>2687</v>
      </c>
      <c r="B47" s="69" t="s">
        <v>2688</v>
      </c>
    </row>
    <row customHeight="1" ht="11.25">
      <c r="A48" s="69" t="s">
        <v>2689</v>
      </c>
      <c r="B48" s="69" t="s">
        <v>2690</v>
      </c>
    </row>
    <row customHeight="1" ht="11.25">
      <c r="A49" s="69" t="s">
        <v>2691</v>
      </c>
      <c r="B49" s="69" t="s">
        <v>2692</v>
      </c>
    </row>
    <row customHeight="1" ht="11.25">
      <c r="A50" s="69" t="s">
        <v>2693</v>
      </c>
      <c r="B50" s="69" t="s">
        <v>2694</v>
      </c>
    </row>
    <row customHeight="1" ht="11.25">
      <c r="A51" s="69" t="s">
        <v>2695</v>
      </c>
      <c r="B51" s="69" t="s">
        <v>2696</v>
      </c>
    </row>
    <row customHeight="1" ht="11.25">
      <c r="A52" s="69" t="s">
        <v>2697</v>
      </c>
      <c r="B52" s="69" t="s">
        <v>2698</v>
      </c>
    </row>
    <row customHeight="1" ht="11.25">
      <c r="A53" s="69" t="s">
        <v>2699</v>
      </c>
      <c r="B53" s="69" t="s">
        <v>2700</v>
      </c>
    </row>
    <row customHeight="1" ht="11.25">
      <c r="A54" s="69" t="s">
        <v>2701</v>
      </c>
      <c r="B54" s="69" t="s">
        <v>2702</v>
      </c>
    </row>
    <row customHeight="1" ht="11.25">
      <c r="A55" s="69" t="s">
        <v>2703</v>
      </c>
      <c r="B55" s="69" t="s">
        <v>2704</v>
      </c>
    </row>
    <row customHeight="1" ht="11.25">
      <c r="A56" s="69" t="s">
        <v>2705</v>
      </c>
      <c r="B56" s="69" t="s">
        <v>2706</v>
      </c>
    </row>
    <row customHeight="1" ht="11.25">
      <c r="A57" s="69" t="s">
        <v>2707</v>
      </c>
      <c r="B57" s="69" t="s">
        <v>2708</v>
      </c>
    </row>
    <row customHeight="1" ht="11.25">
      <c r="A58" s="69" t="s">
        <v>2709</v>
      </c>
      <c r="B58" s="69" t="s">
        <v>2710</v>
      </c>
    </row>
    <row customHeight="1" ht="11.25">
      <c r="A59" s="69" t="s">
        <v>2711</v>
      </c>
      <c r="B59" s="69" t="s">
        <v>2712</v>
      </c>
    </row>
    <row customHeight="1" ht="11.25">
      <c r="A60" s="69" t="s">
        <v>2713</v>
      </c>
      <c r="B60" s="69" t="s">
        <v>2714</v>
      </c>
    </row>
    <row customHeight="1" ht="11.25">
      <c r="A61" s="69"/>
      <c r="B61" s="69" t="s">
        <v>2715</v>
      </c>
    </row>
    <row customHeight="1" ht="11.25">
      <c r="A62" s="69"/>
      <c r="B62" s="69" t="s">
        <v>2716</v>
      </c>
    </row>
    <row customHeight="1" ht="11.25">
      <c r="A63" s="69"/>
      <c r="B63" s="69" t="s">
        <v>2717</v>
      </c>
    </row>
    <row customHeight="1" ht="11.25">
      <c r="A64" s="69"/>
      <c r="B64" s="69" t="s">
        <v>2718</v>
      </c>
    </row>
    <row customHeight="1" ht="11.25">
      <c r="A65" s="69"/>
      <c r="B65" s="69" t="s">
        <v>2719</v>
      </c>
    </row>
    <row customHeight="1" ht="11.25">
      <c r="A66" s="69"/>
      <c r="B66" s="69" t="s">
        <v>2720</v>
      </c>
    </row>
    <row customHeight="1" ht="11.25">
      <c r="A67" s="69"/>
      <c r="B67" s="69" t="s">
        <v>2721</v>
      </c>
    </row>
    <row customHeight="1" ht="11.25">
      <c r="A68" s="69"/>
      <c r="B68" s="69" t="s">
        <v>2722</v>
      </c>
    </row>
    <row customHeight="1" ht="11.25">
      <c r="A69" s="69"/>
      <c r="B69" s="69" t="s">
        <v>2723</v>
      </c>
    </row>
    <row customHeight="1" ht="11.25">
      <c r="A70" s="69"/>
      <c r="B70" s="69" t="s">
        <v>2724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72949-627E-EAE2-E822-BAF447C6D0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2725</v>
      </c>
    </row>
    <row customHeight="1" ht="90">
      <c r="B2" s="99" t="s">
        <v>2726</v>
      </c>
    </row>
    <row customHeight="1" ht="67.5">
      <c r="B3" s="99" t="s">
        <v>2727</v>
      </c>
    </row>
    <row customHeight="1" ht="33.75">
      <c r="B4" s="99" t="s">
        <v>2728</v>
      </c>
    </row>
    <row customHeight="1" ht="11.25">
      <c r="B5" s="99" t="s">
        <v>2729</v>
      </c>
    </row>
    <row customHeight="1" ht="22.5">
      <c r="B6" s="99" t="s">
        <v>2730</v>
      </c>
    </row>
    <row customHeight="1" ht="22.5">
      <c r="B7" s="99" t="s">
        <v>2731</v>
      </c>
    </row>
    <row customHeight="1" ht="22.5">
      <c r="B8" s="99" t="s">
        <v>2732</v>
      </c>
    </row>
    <row customHeight="1" ht="22.5">
      <c r="B9" s="99" t="s">
        <v>2733</v>
      </c>
    </row>
    <row customHeight="1" ht="56.25">
      <c r="B10" s="99" t="s">
        <v>2734</v>
      </c>
    </row>
    <row customHeight="1" ht="12.75">
      <c r="B11" s="164" t="s">
        <v>2735</v>
      </c>
    </row>
    <row customHeight="1" ht="11.25">
      <c r="B12" s="98" t="s">
        <v>2736</v>
      </c>
    </row>
    <row customHeight="1" ht="22.5">
      <c r="B13" s="99" t="s">
        <v>2737</v>
      </c>
    </row>
    <row customHeight="1" ht="67.5">
      <c r="B14" s="99" t="s">
        <v>2738</v>
      </c>
    </row>
    <row customHeight="1" ht="22.5">
      <c r="B15" s="99" t="s">
        <v>2739</v>
      </c>
    </row>
    <row customHeight="1" ht="11.25">
      <c r="B16" s="98" t="s">
        <v>2740</v>
      </c>
      <c r="D16" s="105"/>
    </row>
    <row customHeight="1" ht="33.75">
      <c r="B17" s="99" t="s">
        <v>2741</v>
      </c>
    </row>
    <row customHeight="1" ht="33.75">
      <c r="B18" s="99" t="s">
        <v>2742</v>
      </c>
    </row>
    <row customHeight="1" ht="11.25">
      <c r="B19" s="99" t="s">
        <v>2743</v>
      </c>
    </row>
    <row customHeight="1" ht="33.75">
      <c r="B20" s="99" t="s">
        <v>2744</v>
      </c>
    </row>
    <row customHeight="1" ht="11.25">
      <c r="B21" s="98" t="s">
        <v>2745</v>
      </c>
    </row>
    <row customHeight="1" ht="11.25">
      <c r="B22" s="99" t="s">
        <v>2746</v>
      </c>
    </row>
    <row r="24" customHeight="1" ht="22.5">
      <c r="B24" s="166" t="s">
        <v>2747</v>
      </c>
    </row>
    <row r="26" customHeight="1" ht="11.25">
      <c r="B26" s="98" t="s">
        <v>2748</v>
      </c>
    </row>
    <row customHeight="1" ht="22.5">
      <c r="B27" s="165" t="s">
        <v>395</v>
      </c>
    </row>
    <row customHeight="1" ht="56.25">
      <c r="B28" s="165" t="s">
        <v>2749</v>
      </c>
    </row>
    <row customHeight="1" ht="11.25">
      <c r="B29" s="215" t="s">
        <v>2750</v>
      </c>
    </row>
    <row customHeight="1" ht="22.5">
      <c r="B30" s="165" t="s">
        <v>2751</v>
      </c>
    </row>
    <row r="32" customHeight="1" ht="11.25">
      <c r="A32" s="193"/>
      <c r="B32" s="194" t="s">
        <v>2752</v>
      </c>
    </row>
    <row customHeight="1" ht="14.25">
      <c r="A33" s="195">
        <v>1</v>
      </c>
      <c r="B33" s="196" t="s">
        <v>2753</v>
      </c>
    </row>
    <row customHeight="1" ht="14.25">
      <c r="A34" s="195">
        <v>2</v>
      </c>
      <c r="B34" s="196" t="s">
        <v>2754</v>
      </c>
    </row>
    <row customHeight="1" ht="11.25">
      <c r="B35" s="194" t="s">
        <v>2755</v>
      </c>
    </row>
    <row customHeight="1" ht="11.25">
      <c r="B36" s="196" t="s">
        <v>2756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3AFE1-0FF4-0FDD-1B9F-18076B61A1E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351</v>
      </c>
      <c r="I1" s="2222"/>
      <c r="V1" s="1612" t="s">
        <v>14</v>
      </c>
    </row>
    <row s="1640" customFormat="1" customHeight="1" ht="14.25" hidden="1">
      <c r="C2" s="1624"/>
      <c r="D2" s="2238" t="s">
        <v>109</v>
      </c>
      <c r="E2" s="2240"/>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39"/>
      <c r="E3" s="2241"/>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42" t="s">
        <v>383</v>
      </c>
      <c r="E6" s="2242"/>
      <c r="F6" s="2242"/>
      <c r="G6" s="2242"/>
      <c r="H6" s="2242"/>
      <c r="I6" s="2242"/>
      <c r="J6" s="496"/>
      <c r="K6" s="1620"/>
      <c r="V6" s="1612">
        <v>28</v>
      </c>
    </row>
    <row customHeight="1" ht="18">
      <c r="C7" s="1521"/>
      <c r="D7" s="2181" t="str">
        <f>IF(org=0,"Не определено",org)</f>
        <v>АО "ДГК" СП "Биробиджанская ТЭЦ"</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299</v>
      </c>
      <c r="E10" s="2224"/>
      <c r="F10" s="2224"/>
      <c r="G10" s="2224"/>
      <c r="H10" s="2224"/>
      <c r="I10" s="2224"/>
      <c r="J10" s="2228" t="s">
        <v>300</v>
      </c>
      <c r="V10" s="1612">
        <v>14</v>
      </c>
    </row>
    <row customHeight="1" ht="27.299999999999997">
      <c r="C11" s="1521"/>
      <c r="D11" s="2132" t="s">
        <v>88</v>
      </c>
      <c r="E11" s="2228" t="s">
        <v>105</v>
      </c>
      <c r="F11" s="2197" t="s">
        <v>88</v>
      </c>
      <c r="G11" s="2198"/>
      <c r="H11" s="2180" t="s">
        <v>384</v>
      </c>
      <c r="I11" s="2180" t="s">
        <v>385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386</v>
      </c>
      <c r="K14" s="1612"/>
      <c r="R14" s="505" t="s">
        <v>380</v>
      </c>
      <c r="S14" s="505" t="s">
        <v>380</v>
      </c>
      <c r="V14" s="1612">
        <v>14</v>
      </c>
    </row>
    <row customHeight="1" ht="14.699999999999998">
      <c r="A15" s="1612"/>
      <c r="C15" s="1521"/>
      <c r="D15" s="2239"/>
      <c r="E15" s="2241"/>
      <c r="F15" s="410"/>
      <c r="G15" s="874"/>
      <c r="H15" s="874" t="s">
        <v>382</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